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DB590F6E-3956-EC43-9773-D66ABA41D580}" xr6:coauthVersionLast="45" xr6:coauthVersionMax="45" xr10:uidLastSave="{00000000-0000-0000-0000-000000000000}"/>
  <bookViews>
    <workbookView xWindow="0" yWindow="460" windowWidth="28800" windowHeight="16140" activeTab="3" xr2:uid="{00000000-000D-0000-FFFF-FFFF00000000}"/>
  </bookViews>
  <sheets>
    <sheet name="WRPF ПЛ без экипировки" sheetId="5" r:id="rId1"/>
    <sheet name="WRPF Двоеборье без экипировки" sheetId="7" r:id="rId2"/>
    <sheet name="WRPF Жим лежа без экип" sheetId="6" r:id="rId3"/>
    <sheet name="WRPF Тяга без экипировки" sheetId="9" r:id="rId4"/>
  </sheets>
  <definedNames>
    <definedName name="_FilterDatabase" localSheetId="0" hidden="1">'WRPF ПЛ без экипировки'!$A$1:$T$3</definedName>
  </definedNames>
  <calcPr calcId="152511" refMode="R1C1" calcCompleted="0"/>
</workbook>
</file>

<file path=xl/calcChain.xml><?xml version="1.0" encoding="utf-8"?>
<calcChain xmlns="http://schemas.openxmlformats.org/spreadsheetml/2006/main">
  <c r="U38" i="7" l="1"/>
  <c r="M52" i="9" l="1"/>
  <c r="L52" i="9"/>
  <c r="M51" i="9"/>
  <c r="L51" i="9"/>
  <c r="M48" i="9"/>
  <c r="L48" i="9"/>
  <c r="M45" i="9"/>
  <c r="L45" i="9"/>
  <c r="M42" i="9"/>
  <c r="L42" i="9"/>
  <c r="M41" i="9"/>
  <c r="L41" i="9"/>
  <c r="M40" i="9"/>
  <c r="L40" i="9"/>
  <c r="M37" i="9"/>
  <c r="L37" i="9"/>
  <c r="M36" i="9"/>
  <c r="L36" i="9"/>
  <c r="M35" i="9"/>
  <c r="L35" i="9"/>
  <c r="M34" i="9"/>
  <c r="L34" i="9"/>
  <c r="M33" i="9"/>
  <c r="L33" i="9"/>
  <c r="M32" i="9"/>
  <c r="L32" i="9"/>
  <c r="M29" i="9"/>
  <c r="L29" i="9"/>
  <c r="M28" i="9"/>
  <c r="L28" i="9"/>
  <c r="M25" i="9"/>
  <c r="L25" i="9"/>
  <c r="M24" i="9"/>
  <c r="L24" i="9"/>
  <c r="M23" i="9"/>
  <c r="L23" i="9"/>
  <c r="M20" i="9"/>
  <c r="L20" i="9"/>
  <c r="M19" i="9"/>
  <c r="L19" i="9"/>
  <c r="M16" i="9"/>
  <c r="L16" i="9"/>
  <c r="M13" i="9"/>
  <c r="L13" i="9"/>
  <c r="M10" i="9"/>
  <c r="L10" i="9"/>
  <c r="M7" i="9"/>
  <c r="L7" i="9"/>
  <c r="M6" i="9"/>
  <c r="L6" i="9"/>
  <c r="M72" i="6" l="1"/>
  <c r="L72" i="6"/>
  <c r="M71" i="6"/>
  <c r="L71" i="6"/>
  <c r="M68" i="6"/>
  <c r="L68" i="6"/>
  <c r="M65" i="6"/>
  <c r="L65" i="6"/>
  <c r="M64" i="6"/>
  <c r="L64" i="6"/>
  <c r="M63" i="6"/>
  <c r="L63" i="6"/>
  <c r="M62" i="6"/>
  <c r="L62" i="6"/>
  <c r="M61" i="6"/>
  <c r="L61" i="6"/>
  <c r="M58" i="6"/>
  <c r="L58" i="6"/>
  <c r="M57" i="6"/>
  <c r="L57" i="6"/>
  <c r="M56" i="6"/>
  <c r="L56" i="6"/>
  <c r="M55" i="6"/>
  <c r="L55" i="6"/>
  <c r="M54" i="6"/>
  <c r="L54" i="6"/>
  <c r="M53" i="6"/>
  <c r="L53" i="6"/>
  <c r="M50" i="6"/>
  <c r="L50" i="6"/>
  <c r="M49" i="6"/>
  <c r="L49" i="6"/>
  <c r="M48" i="6"/>
  <c r="L48" i="6"/>
  <c r="M47" i="6"/>
  <c r="L47" i="6"/>
  <c r="M46" i="6"/>
  <c r="L46" i="6"/>
  <c r="M45" i="6"/>
  <c r="L45" i="6"/>
  <c r="M44" i="6"/>
  <c r="L44" i="6"/>
  <c r="M41" i="6"/>
  <c r="L41" i="6"/>
  <c r="M40" i="6"/>
  <c r="L40" i="6"/>
  <c r="M39" i="6"/>
  <c r="M38" i="6"/>
  <c r="L38" i="6"/>
  <c r="M35" i="6"/>
  <c r="L35" i="6"/>
  <c r="M34" i="6"/>
  <c r="L34" i="6"/>
  <c r="M33" i="6"/>
  <c r="M31" i="6"/>
  <c r="M32" i="6"/>
  <c r="L32" i="6"/>
  <c r="M28" i="6"/>
  <c r="M27" i="6"/>
  <c r="L27" i="6"/>
  <c r="M24" i="6"/>
  <c r="L24" i="6"/>
  <c r="M21" i="6"/>
  <c r="L21" i="6"/>
  <c r="M20" i="6"/>
  <c r="L20" i="6"/>
  <c r="M19" i="6"/>
  <c r="L19" i="6"/>
  <c r="M18" i="6"/>
  <c r="L18" i="6"/>
  <c r="M15" i="6"/>
  <c r="L15" i="6"/>
  <c r="M12" i="6"/>
  <c r="L12" i="6"/>
  <c r="M11" i="6"/>
  <c r="L11" i="6"/>
  <c r="M10" i="6"/>
  <c r="L10" i="6"/>
  <c r="M9" i="6"/>
  <c r="L9" i="6"/>
  <c r="M6" i="6"/>
  <c r="L6" i="6"/>
  <c r="U73" i="5"/>
  <c r="T73" i="5"/>
  <c r="U70" i="5"/>
  <c r="T70" i="5"/>
  <c r="U69" i="5"/>
  <c r="T69" i="5"/>
  <c r="U68" i="5"/>
  <c r="T68" i="5"/>
  <c r="U67" i="5"/>
  <c r="T67" i="5"/>
  <c r="U64" i="5"/>
  <c r="T64" i="5"/>
  <c r="U63" i="5"/>
  <c r="T63" i="5"/>
  <c r="U62" i="5"/>
  <c r="T62" i="5"/>
  <c r="U59" i="5"/>
  <c r="T59" i="5"/>
  <c r="U58" i="5"/>
  <c r="T58" i="5"/>
  <c r="U55" i="5"/>
  <c r="T55" i="5"/>
  <c r="U54" i="5"/>
  <c r="T54" i="5"/>
  <c r="U53" i="5"/>
  <c r="T53" i="5"/>
  <c r="U52" i="5"/>
  <c r="T52" i="5"/>
  <c r="U51" i="5"/>
  <c r="T51" i="5"/>
  <c r="U50" i="5"/>
  <c r="T50" i="5"/>
  <c r="U47" i="5"/>
  <c r="T47" i="5"/>
  <c r="U46" i="5"/>
  <c r="T46" i="5"/>
  <c r="U45" i="5"/>
  <c r="T45" i="5"/>
  <c r="U44" i="5"/>
  <c r="T44" i="5"/>
  <c r="U43" i="5"/>
  <c r="T43" i="5"/>
  <c r="U40" i="5"/>
  <c r="T40" i="5"/>
  <c r="U39" i="5"/>
  <c r="T39" i="5"/>
  <c r="U35" i="5"/>
  <c r="T35" i="5"/>
  <c r="U36" i="5"/>
  <c r="T36" i="5"/>
  <c r="U32" i="5"/>
  <c r="T32" i="5"/>
  <c r="U29" i="5"/>
  <c r="T29" i="5"/>
  <c r="U28" i="5"/>
  <c r="T28" i="5"/>
  <c r="U25" i="5"/>
  <c r="T25" i="5"/>
  <c r="U24" i="5"/>
  <c r="T24" i="5"/>
  <c r="U21" i="5"/>
  <c r="T21" i="5"/>
  <c r="U20" i="5"/>
  <c r="T20" i="5"/>
  <c r="U19" i="5"/>
  <c r="T19" i="5"/>
  <c r="U16" i="5"/>
  <c r="T16" i="5"/>
  <c r="U15" i="5"/>
  <c r="T15" i="5"/>
  <c r="U14" i="5"/>
  <c r="T14" i="5"/>
  <c r="U10" i="5"/>
  <c r="T10" i="5"/>
  <c r="U11" i="5"/>
  <c r="T11" i="5"/>
  <c r="U6" i="5"/>
  <c r="T6" i="5"/>
  <c r="U7" i="5"/>
  <c r="T7" i="5"/>
</calcChain>
</file>

<file path=xl/sharedStrings.xml><?xml version="1.0" encoding="utf-8"?>
<sst xmlns="http://schemas.openxmlformats.org/spreadsheetml/2006/main" count="1987" uniqueCount="474">
  <si>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</si>
  <si>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</si>
  <si>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</si>
  <si>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</si>
  <si>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</si>
  <si>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</si>
  <si>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</si>
  <si>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</si>
  <si>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</si>
  <si>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</si>
  <si>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</si>
  <si>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</si>
  <si>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Котенева Виктория</t>
  </si>
  <si>
    <t>Девушки 17-19 (15.01.2001)/19</t>
  </si>
  <si>
    <t>40,50</t>
  </si>
  <si>
    <t xml:space="preserve">MAXIMUM </t>
  </si>
  <si>
    <t xml:space="preserve">Новоалтайск/Алтайский край </t>
  </si>
  <si>
    <t>60,0</t>
  </si>
  <si>
    <t>65,0</t>
  </si>
  <si>
    <t>70,0</t>
  </si>
  <si>
    <t>40,0</t>
  </si>
  <si>
    <t>42,5</t>
  </si>
  <si>
    <t>45,0</t>
  </si>
  <si>
    <t>77,5</t>
  </si>
  <si>
    <t>82,5</t>
  </si>
  <si>
    <t>90,0</t>
  </si>
  <si>
    <t>Мамонова Татьяна</t>
  </si>
  <si>
    <t>42,30</t>
  </si>
  <si>
    <t>35,0</t>
  </si>
  <si>
    <t>30,0</t>
  </si>
  <si>
    <t>32,5</t>
  </si>
  <si>
    <t>50,0</t>
  </si>
  <si>
    <t>ВЕСОВАЯ КАТЕГОРИЯ   56</t>
  </si>
  <si>
    <t>Содоль Алина</t>
  </si>
  <si>
    <t>Девушки 17-19 (07.02.2001)/19</t>
  </si>
  <si>
    <t>53,20</t>
  </si>
  <si>
    <t xml:space="preserve">Новосибирск/Новосибирская область </t>
  </si>
  <si>
    <t>80,0</t>
  </si>
  <si>
    <t>85,0</t>
  </si>
  <si>
    <t>47,5</t>
  </si>
  <si>
    <t>95,0</t>
  </si>
  <si>
    <t>100,0</t>
  </si>
  <si>
    <t xml:space="preserve">Свиридов В. </t>
  </si>
  <si>
    <t>Костенко Кристина</t>
  </si>
  <si>
    <t>55,30</t>
  </si>
  <si>
    <t>37,5</t>
  </si>
  <si>
    <t>25,0</t>
  </si>
  <si>
    <t>ВЕСОВАЯ КАТЕГОРИЯ   60</t>
  </si>
  <si>
    <t>Рачковская Мария</t>
  </si>
  <si>
    <t>Юниорки (17.11.1996)/23</t>
  </si>
  <si>
    <t>60,00</t>
  </si>
  <si>
    <t xml:space="preserve">Атлетик </t>
  </si>
  <si>
    <t xml:space="preserve">Барнаул/Алтайский край </t>
  </si>
  <si>
    <t>105,0</t>
  </si>
  <si>
    <t>55,0</t>
  </si>
  <si>
    <t>57,5</t>
  </si>
  <si>
    <t>97,5</t>
  </si>
  <si>
    <t xml:space="preserve">Кулешов М. </t>
  </si>
  <si>
    <t>Вишняк Анна</t>
  </si>
  <si>
    <t>Открытая (12.12.1984)/35</t>
  </si>
  <si>
    <t>58,70</t>
  </si>
  <si>
    <t>130,0</t>
  </si>
  <si>
    <t>140,0</t>
  </si>
  <si>
    <t>145,0</t>
  </si>
  <si>
    <t>102,5</t>
  </si>
  <si>
    <t>150,0</t>
  </si>
  <si>
    <t>167,5</t>
  </si>
  <si>
    <t>175,0</t>
  </si>
  <si>
    <t xml:space="preserve">Быховец </t>
  </si>
  <si>
    <t>Яркина Надежда</t>
  </si>
  <si>
    <t>Открытая (27.04.1998)/22</t>
  </si>
  <si>
    <t>59,00</t>
  </si>
  <si>
    <t>92,5</t>
  </si>
  <si>
    <t>52,5</t>
  </si>
  <si>
    <t>110,0</t>
  </si>
  <si>
    <t>ВЕСОВАЯ КАТЕГОРИЯ   67.5</t>
  </si>
  <si>
    <t>Волобуева Вера</t>
  </si>
  <si>
    <t>Открытая (23.03.1957)/63</t>
  </si>
  <si>
    <t>66,60</t>
  </si>
  <si>
    <t xml:space="preserve">Рельеф </t>
  </si>
  <si>
    <t>67,5</t>
  </si>
  <si>
    <t>125,0</t>
  </si>
  <si>
    <t xml:space="preserve">Ганш Е. </t>
  </si>
  <si>
    <t>Королева Маргарита</t>
  </si>
  <si>
    <t>Открытая (28.01.1994)/26</t>
  </si>
  <si>
    <t>67,20</t>
  </si>
  <si>
    <t xml:space="preserve">Сектор Силы </t>
  </si>
  <si>
    <t>107,5</t>
  </si>
  <si>
    <t>115,0</t>
  </si>
  <si>
    <t xml:space="preserve">Кошуров А. </t>
  </si>
  <si>
    <t>Шуклина Евгения</t>
  </si>
  <si>
    <t>Открытая (11.11.1989)/30</t>
  </si>
  <si>
    <t>65,40</t>
  </si>
  <si>
    <t>ВЕСОВАЯ КАТЕГОРИЯ   75</t>
  </si>
  <si>
    <t>Зотова Ирина</t>
  </si>
  <si>
    <t>Открытая (29.11.1973)/46</t>
  </si>
  <si>
    <t>75,00</t>
  </si>
  <si>
    <t>147,5</t>
  </si>
  <si>
    <t>152,5</t>
  </si>
  <si>
    <t>160,0</t>
  </si>
  <si>
    <t>170,0</t>
  </si>
  <si>
    <t>Чудная Оксана</t>
  </si>
  <si>
    <t>Мастера 40-49 (30.05.1977)/43</t>
  </si>
  <si>
    <t>74,20</t>
  </si>
  <si>
    <t xml:space="preserve">Стальной медведь </t>
  </si>
  <si>
    <t>122,5</t>
  </si>
  <si>
    <t>ВЕСОВАЯ КАТЕГОРИЯ   52</t>
  </si>
  <si>
    <t>Скороходов Никита</t>
  </si>
  <si>
    <t>46,10</t>
  </si>
  <si>
    <t>75,0</t>
  </si>
  <si>
    <t>Махкамов Арсений</t>
  </si>
  <si>
    <t>50,70</t>
  </si>
  <si>
    <t>62,5</t>
  </si>
  <si>
    <t>Бернацкий Роман</t>
  </si>
  <si>
    <t>53,40</t>
  </si>
  <si>
    <t>Бодюков Семён</t>
  </si>
  <si>
    <t>Юноши 17-19 (25.12.2002)/17</t>
  </si>
  <si>
    <t>59,60</t>
  </si>
  <si>
    <t>135,0</t>
  </si>
  <si>
    <t>142,5</t>
  </si>
  <si>
    <t>87,5</t>
  </si>
  <si>
    <t>137,5</t>
  </si>
  <si>
    <t>Бородин Иван</t>
  </si>
  <si>
    <t>57,10</t>
  </si>
  <si>
    <t>Стародубцев Максим</t>
  </si>
  <si>
    <t>66,50</t>
  </si>
  <si>
    <t>Ковалевский Евгений</t>
  </si>
  <si>
    <t>60,10</t>
  </si>
  <si>
    <t>120,0</t>
  </si>
  <si>
    <t>Косов Кирилл</t>
  </si>
  <si>
    <t>Юноши 17-19 (09.07.2003)/17</t>
  </si>
  <si>
    <t>72,00</t>
  </si>
  <si>
    <t>155,0</t>
  </si>
  <si>
    <t>Голубцов Илья</t>
  </si>
  <si>
    <t>Юноши 17-19 (23.02.2003)/17</t>
  </si>
  <si>
    <t xml:space="preserve">Рябинин А. </t>
  </si>
  <si>
    <t>Камышников Михаил</t>
  </si>
  <si>
    <t>Юноши 17-19 (24.08.2003)/17</t>
  </si>
  <si>
    <t>73,30</t>
  </si>
  <si>
    <t>72,5</t>
  </si>
  <si>
    <t>Ширяев Константин</t>
  </si>
  <si>
    <t>Юниоры (16.07.2000)/20</t>
  </si>
  <si>
    <t>68,60</t>
  </si>
  <si>
    <t>Иркитов Сергей</t>
  </si>
  <si>
    <t>Открытая (29.05.1995)/25</t>
  </si>
  <si>
    <t>74,90</t>
  </si>
  <si>
    <t>190,0</t>
  </si>
  <si>
    <t>ВЕСОВАЯ КАТЕГОРИЯ   82.5</t>
  </si>
  <si>
    <t>Коваленко Даниил</t>
  </si>
  <si>
    <t>78,80</t>
  </si>
  <si>
    <t>162,5</t>
  </si>
  <si>
    <t>Гусилетов Андрей</t>
  </si>
  <si>
    <t>Юниоры (28.10.1999)/20</t>
  </si>
  <si>
    <t>80,10</t>
  </si>
  <si>
    <t xml:space="preserve">АлтГПУ </t>
  </si>
  <si>
    <t>187,5</t>
  </si>
  <si>
    <t>185,0</t>
  </si>
  <si>
    <t>200,0</t>
  </si>
  <si>
    <t>212,5</t>
  </si>
  <si>
    <t xml:space="preserve">Тактаев А. </t>
  </si>
  <si>
    <t>Дадыко Артем</t>
  </si>
  <si>
    <t>Юниоры (22.12.1998)/21</t>
  </si>
  <si>
    <t>82,50</t>
  </si>
  <si>
    <t>165,0</t>
  </si>
  <si>
    <t>Кузьминых Евгений</t>
  </si>
  <si>
    <t>Открытая (15.11.1983)/36</t>
  </si>
  <si>
    <t>82,40</t>
  </si>
  <si>
    <t>180,0</t>
  </si>
  <si>
    <t>192,5</t>
  </si>
  <si>
    <t>220,0</t>
  </si>
  <si>
    <t>Открытая (28.10.1999)/20</t>
  </si>
  <si>
    <t>Колпаков Владислав</t>
  </si>
  <si>
    <t>Открытая (28.02.1995)/25</t>
  </si>
  <si>
    <t>78,00</t>
  </si>
  <si>
    <t>ВЕСОВАЯ КАТЕГОРИЯ   90</t>
  </si>
  <si>
    <t>Ларкин Николай</t>
  </si>
  <si>
    <t>Открытая (17.05.1992)/28</t>
  </si>
  <si>
    <t>88,50</t>
  </si>
  <si>
    <t>215,0</t>
  </si>
  <si>
    <t>225,0</t>
  </si>
  <si>
    <t>230,0</t>
  </si>
  <si>
    <t>Тактаев Александр</t>
  </si>
  <si>
    <t>Открытая (13.09.1996)/24</t>
  </si>
  <si>
    <t>87,80</t>
  </si>
  <si>
    <t>195,0</t>
  </si>
  <si>
    <t>132,5</t>
  </si>
  <si>
    <t>227,5</t>
  </si>
  <si>
    <t>ВЕСОВАЯ КАТЕГОРИЯ   100</t>
  </si>
  <si>
    <t>Синельников Дмитрий</t>
  </si>
  <si>
    <t>Юниоры (05.08.1999)/21</t>
  </si>
  <si>
    <t>93,50</t>
  </si>
  <si>
    <t xml:space="preserve">Берсерк </t>
  </si>
  <si>
    <t xml:space="preserve">Рубцовск/Алтайский край </t>
  </si>
  <si>
    <t>240,0</t>
  </si>
  <si>
    <t>250,0</t>
  </si>
  <si>
    <t xml:space="preserve">Дубцов С. </t>
  </si>
  <si>
    <t>Томский Алексей</t>
  </si>
  <si>
    <t>Открытая (09.04.1985)/35</t>
  </si>
  <si>
    <t>92,50</t>
  </si>
  <si>
    <t xml:space="preserve">Омск/Омская область </t>
  </si>
  <si>
    <t>205,0</t>
  </si>
  <si>
    <t>Полькин Денис</t>
  </si>
  <si>
    <t>Открытая (06.03.1986)/34</t>
  </si>
  <si>
    <t>99,70</t>
  </si>
  <si>
    <t>210,0</t>
  </si>
  <si>
    <t>127,5</t>
  </si>
  <si>
    <t>222,5</t>
  </si>
  <si>
    <t>235,0</t>
  </si>
  <si>
    <t>ВЕСОВАЯ КАТЕГОРИЯ   110</t>
  </si>
  <si>
    <t>Аверин Михаил</t>
  </si>
  <si>
    <t>105,40</t>
  </si>
  <si>
    <t>Дьяченко Алексей</t>
  </si>
  <si>
    <t>Открытая (19.07.1995)/25</t>
  </si>
  <si>
    <t>108,80</t>
  </si>
  <si>
    <t xml:space="preserve">Коширов А. </t>
  </si>
  <si>
    <t>Овсянов Илья</t>
  </si>
  <si>
    <t>Открытая (24.11.1980)/39</t>
  </si>
  <si>
    <t>106,40</t>
  </si>
  <si>
    <t>Кречетов Алексей</t>
  </si>
  <si>
    <t>Открытая (17.01.1987)/33</t>
  </si>
  <si>
    <t>109,40</t>
  </si>
  <si>
    <t xml:space="preserve">Бийск/Алтайский край </t>
  </si>
  <si>
    <t>ВЕСОВАЯ КАТЕГОРИЯ   125</t>
  </si>
  <si>
    <t>Шестунов Александр</t>
  </si>
  <si>
    <t>Открытая (03.04.1981)/39</t>
  </si>
  <si>
    <t>120,50</t>
  </si>
  <si>
    <t xml:space="preserve">Змеиногорск/Алтайский край </t>
  </si>
  <si>
    <t>290,0</t>
  </si>
  <si>
    <t>300,0</t>
  </si>
  <si>
    <t>310,0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</si>
  <si>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</si>
  <si>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</si>
  <si>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</si>
  <si>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</si>
  <si>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</si>
  <si>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</si>
  <si>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>202,5</t>
  </si>
  <si>
    <t>60</t>
  </si>
  <si>
    <t xml:space="preserve">Открытая </t>
  </si>
  <si>
    <t>75</t>
  </si>
  <si>
    <t>67.5</t>
  </si>
  <si>
    <t xml:space="preserve">Мужчины </t>
  </si>
  <si>
    <t xml:space="preserve">Юноши </t>
  </si>
  <si>
    <t>100</t>
  </si>
  <si>
    <t>125</t>
  </si>
  <si>
    <t>1</t>
  </si>
  <si>
    <t>2</t>
  </si>
  <si>
    <t/>
  </si>
  <si>
    <t>3</t>
  </si>
  <si>
    <t>Кудрина Алина</t>
  </si>
  <si>
    <t>Юниорки (07.10.1999)/20</t>
  </si>
  <si>
    <t>56,00</t>
  </si>
  <si>
    <t>Анищенко Екатерина</t>
  </si>
  <si>
    <t>Девушки 17-19 (11.10.2000)/19</t>
  </si>
  <si>
    <t>57,80</t>
  </si>
  <si>
    <t xml:space="preserve">Ефимов А. </t>
  </si>
  <si>
    <t>Голоменцева Анна</t>
  </si>
  <si>
    <t>Открытая (15.01.1990)/30</t>
  </si>
  <si>
    <t>Андросова Ольга</t>
  </si>
  <si>
    <t>Открытая (23.01.1994)/26</t>
  </si>
  <si>
    <t>57,90</t>
  </si>
  <si>
    <t>Ефремова Татьяна</t>
  </si>
  <si>
    <t>Мастера 40-49 (01.04.1975)/45</t>
  </si>
  <si>
    <t>66,90</t>
  </si>
  <si>
    <t>Юрьева Софья</t>
  </si>
  <si>
    <t>74,70</t>
  </si>
  <si>
    <t xml:space="preserve">Воробьев Э. </t>
  </si>
  <si>
    <t>Коровина Юлия</t>
  </si>
  <si>
    <t>Открытая (12.07.1976)/44</t>
  </si>
  <si>
    <t>74,10</t>
  </si>
  <si>
    <t>Массольд Оксана</t>
  </si>
  <si>
    <t>Открытая (27.06.1982)/38</t>
  </si>
  <si>
    <t>74,50</t>
  </si>
  <si>
    <t>Немов Илья</t>
  </si>
  <si>
    <t>47,60</t>
  </si>
  <si>
    <t>Рахматулин Егор</t>
  </si>
  <si>
    <t>Юноши 17-19 (04.10.2002)/17</t>
  </si>
  <si>
    <t>61,80</t>
  </si>
  <si>
    <t>Колесников Сергей</t>
  </si>
  <si>
    <t>Открытая (16.03.1990)/30</t>
  </si>
  <si>
    <t>66,00</t>
  </si>
  <si>
    <t>Татаринцев Данил</t>
  </si>
  <si>
    <t>Юноши 17-19 (28.04.2003)/17</t>
  </si>
  <si>
    <t>73,20</t>
  </si>
  <si>
    <t>Шубкин Иван</t>
  </si>
  <si>
    <t>72,70</t>
  </si>
  <si>
    <t>Артемов Антон</t>
  </si>
  <si>
    <t>Юноши 17-19 (20.07.2001)/19</t>
  </si>
  <si>
    <t>74,00</t>
  </si>
  <si>
    <t>Финк Александр</t>
  </si>
  <si>
    <t>Юниоры (03.03.1999)/21</t>
  </si>
  <si>
    <t>Литвинов Андрей</t>
  </si>
  <si>
    <t>Открытая (01.08.1988)/32</t>
  </si>
  <si>
    <t>74,30</t>
  </si>
  <si>
    <t>112,5</t>
  </si>
  <si>
    <t>Дубцов Сергей</t>
  </si>
  <si>
    <t>Юниоры (09.01.1998)/22</t>
  </si>
  <si>
    <t>82,30</t>
  </si>
  <si>
    <t>Лукьянов Данил</t>
  </si>
  <si>
    <t>Юниоры (09.10.1997)/22</t>
  </si>
  <si>
    <t>82,20</t>
  </si>
  <si>
    <t>117,5</t>
  </si>
  <si>
    <t>Отмашкин Евгений</t>
  </si>
  <si>
    <t>Открытая (04.02.1993)/27</t>
  </si>
  <si>
    <t>81,60</t>
  </si>
  <si>
    <t>Рогатков Артем</t>
  </si>
  <si>
    <t>Открытая (26.11.1987)/32</t>
  </si>
  <si>
    <t>81,70</t>
  </si>
  <si>
    <t>Думасов Максим</t>
  </si>
  <si>
    <t>85,90</t>
  </si>
  <si>
    <t>Шпагин Михаил</t>
  </si>
  <si>
    <t>Открытая (25.10.1988)/31</t>
  </si>
  <si>
    <t>89,40</t>
  </si>
  <si>
    <t>Сапцин Николай</t>
  </si>
  <si>
    <t>Открытая (02.08.1961)/59</t>
  </si>
  <si>
    <t>88,70</t>
  </si>
  <si>
    <t>Кузякин Виктор</t>
  </si>
  <si>
    <t>Открытая (06.10.1997)/22</t>
  </si>
  <si>
    <t>89,10</t>
  </si>
  <si>
    <t xml:space="preserve">Малина </t>
  </si>
  <si>
    <t>Тактаев Николай</t>
  </si>
  <si>
    <t>86,50</t>
  </si>
  <si>
    <t>Мастера 40-49 (02.08.1961)/59</t>
  </si>
  <si>
    <t>Коробкин Егор</t>
  </si>
  <si>
    <t>Юноши 17-19 (29.05.2003)/17</t>
  </si>
  <si>
    <t>94,70</t>
  </si>
  <si>
    <t>Воробьев Эдуард</t>
  </si>
  <si>
    <t>Юноши 17-19 (20.04.2001)/19</t>
  </si>
  <si>
    <t xml:space="preserve">Шестунов А. </t>
  </si>
  <si>
    <t>Кузнецов Илья</t>
  </si>
  <si>
    <t>Открытая (16.01.1994)/26</t>
  </si>
  <si>
    <t>97,60</t>
  </si>
  <si>
    <t>172,5</t>
  </si>
  <si>
    <t>Сакович Владислав</t>
  </si>
  <si>
    <t>Открытая (10.07.1995)/25</t>
  </si>
  <si>
    <t>92,30</t>
  </si>
  <si>
    <t>Логушкин Владимир</t>
  </si>
  <si>
    <t>98,90</t>
  </si>
  <si>
    <t>Слизунков Игорь</t>
  </si>
  <si>
    <t>Открытая (21.11.1994)/25</t>
  </si>
  <si>
    <t>106,00</t>
  </si>
  <si>
    <t>Савченко Дмитрий</t>
  </si>
  <si>
    <t>Открытая (03.08.1981)/39</t>
  </si>
  <si>
    <t>101,00</t>
  </si>
  <si>
    <t>Михеда Алексей</t>
  </si>
  <si>
    <t>Мастера 40-49 (31.07.1975)/45</t>
  </si>
  <si>
    <t>108,20</t>
  </si>
  <si>
    <t>ВЕСОВАЯ КАТЕГОРИЯ   140+</t>
  </si>
  <si>
    <t>Свиридов Владимир</t>
  </si>
  <si>
    <t>Открытая (09.08.1979)/41</t>
  </si>
  <si>
    <t>150,10</t>
  </si>
  <si>
    <t>Мастера 40-49 (09.08.1979)/41</t>
  </si>
  <si>
    <t>90</t>
  </si>
  <si>
    <t>110</t>
  </si>
  <si>
    <t>Результат</t>
  </si>
  <si>
    <t>-</t>
  </si>
  <si>
    <t>4</t>
  </si>
  <si>
    <t>5</t>
  </si>
  <si>
    <t>Курзова Анастасия</t>
  </si>
  <si>
    <t>36,80</t>
  </si>
  <si>
    <t>ВЕСОВАЯ КАТЕГОРИЯ   48</t>
  </si>
  <si>
    <t>Бычкова Яна</t>
  </si>
  <si>
    <t>Открытая (23.01.1992)/28</t>
  </si>
  <si>
    <t>Водяникова Оксана</t>
  </si>
  <si>
    <t>Открытая (29.02.1972)/48</t>
  </si>
  <si>
    <t>87,30</t>
  </si>
  <si>
    <t>Загурский Михаил</t>
  </si>
  <si>
    <t>70,10</t>
  </si>
  <si>
    <t>Допиро Евгений</t>
  </si>
  <si>
    <t>Открытая (19.12.1991)/28</t>
  </si>
  <si>
    <t>79,40</t>
  </si>
  <si>
    <t>Леоненко Артем</t>
  </si>
  <si>
    <t>Открытая (07.11.1994)/25</t>
  </si>
  <si>
    <t>81,90</t>
  </si>
  <si>
    <t>Мирзоев Элвин</t>
  </si>
  <si>
    <t>Юниоры (01.08.1999)/21</t>
  </si>
  <si>
    <t>97,80</t>
  </si>
  <si>
    <t>Сафонов Вячеслав</t>
  </si>
  <si>
    <t>Открытая (07.11.1975)/44</t>
  </si>
  <si>
    <t>Рихтер Дмитрий</t>
  </si>
  <si>
    <t>Мастера 40-49 (04.02.1978)/42</t>
  </si>
  <si>
    <t>104,50</t>
  </si>
  <si>
    <t>260,0</t>
  </si>
  <si>
    <t>247,1560</t>
  </si>
  <si>
    <t>206,1200</t>
  </si>
  <si>
    <t>182,5</t>
  </si>
  <si>
    <t>159,7788</t>
  </si>
  <si>
    <t>177,5</t>
  </si>
  <si>
    <t>52</t>
  </si>
  <si>
    <t>151,3215</t>
  </si>
  <si>
    <t>128,7660</t>
  </si>
  <si>
    <t>125,0760</t>
  </si>
  <si>
    <t>505,0</t>
  </si>
  <si>
    <t>290,0720</t>
  </si>
  <si>
    <t>375,0</t>
  </si>
  <si>
    <t>236,1750</t>
  </si>
  <si>
    <t>380,0</t>
  </si>
  <si>
    <t>226,0240</t>
  </si>
  <si>
    <t>Скобелина Софья</t>
  </si>
  <si>
    <t>39,50</t>
  </si>
  <si>
    <t>Семенов Дмитрий</t>
  </si>
  <si>
    <t>Юниоры (29.01.2000)/20</t>
  </si>
  <si>
    <t>65,90</t>
  </si>
  <si>
    <t>Открытая (29.01.2000)/20</t>
  </si>
  <si>
    <t>Поданев Алексей</t>
  </si>
  <si>
    <t>Открытая (20.01.1985)/35</t>
  </si>
  <si>
    <t>72,30</t>
  </si>
  <si>
    <t>Лопатин Александр</t>
  </si>
  <si>
    <t>Открытая (02.12.1981)/38</t>
  </si>
  <si>
    <t>Пустовойтов Никита</t>
  </si>
  <si>
    <t>80,50</t>
  </si>
  <si>
    <t>Дедов Даниил</t>
  </si>
  <si>
    <t>Юниоры (12.04.1998)/22</t>
  </si>
  <si>
    <t>80,90</t>
  </si>
  <si>
    <t>Авдеев Роман</t>
  </si>
  <si>
    <t>Юниоры (18.05.1998)/22</t>
  </si>
  <si>
    <t xml:space="preserve">Заряд </t>
  </si>
  <si>
    <t>257,5</t>
  </si>
  <si>
    <t xml:space="preserve">Бгавина Д. </t>
  </si>
  <si>
    <t>Пономарев Сергей</t>
  </si>
  <si>
    <t>Юниоры (22.12.1997)/22</t>
  </si>
  <si>
    <t>88,20</t>
  </si>
  <si>
    <t>Брыксин Степан</t>
  </si>
  <si>
    <t>Юниоры (17.06.1998)/22</t>
  </si>
  <si>
    <t>207,5</t>
  </si>
  <si>
    <t>Открытая (22.12.1997)/22</t>
  </si>
  <si>
    <t>Овсиенко Дмитрий</t>
  </si>
  <si>
    <t>Открытая (07.06.1989)/31</t>
  </si>
  <si>
    <t>89,80</t>
  </si>
  <si>
    <t>320,0</t>
  </si>
  <si>
    <t>Павлова Софья</t>
  </si>
  <si>
    <t>44,60</t>
  </si>
  <si>
    <t>15,0</t>
  </si>
  <si>
    <t>20,0</t>
  </si>
  <si>
    <t>300</t>
  </si>
  <si>
    <t>Быховец А.</t>
  </si>
  <si>
    <t>Открытый Чемпионат города Новоалтайска
WRPF любители Становая тяга без экипировки
Новоалтайск/Алтайский край, 4 октября 2020 года</t>
  </si>
  <si>
    <t>Открытый Чемпионат города Новоалтайска
WRPF любители Жим лежа без экипировки
Новоалтайск/Алтайский край, 4 октября 2020 года</t>
  </si>
  <si>
    <t>Открытый Чемпионат города Новоалтайска
WRPF любители Пауэрлифтинг без экипировки
Новоалтайск/Алтайский край, 4 октября 2020 года</t>
  </si>
  <si>
    <t>Сакович О.</t>
  </si>
  <si>
    <t>Минеев А.</t>
  </si>
  <si>
    <t>Весовая категория</t>
  </si>
  <si>
    <t>Девушки 14-16 (12.02.2007)/13</t>
  </si>
  <si>
    <t>Девушки 14-16 (13.11.2007)/12</t>
  </si>
  <si>
    <t xml:space="preserve">Стороженко П. </t>
  </si>
  <si>
    <t>Юноши 14-16 (06.08.2008)/12</t>
  </si>
  <si>
    <t>Юноши 14-16 (23.04.2008)/12</t>
  </si>
  <si>
    <t>Юноши 14-16 (02.12.2008)/11</t>
  </si>
  <si>
    <t>Юноши 14-16 (15.08.2007)/13</t>
  </si>
  <si>
    <t>Юноши 14-16 (30.03.2004)/16</t>
  </si>
  <si>
    <t>Юноши 14-16 (18.04.2008)/12</t>
  </si>
  <si>
    <t>Юноши 14-16 (16.05.2006)/14</t>
  </si>
  <si>
    <t>Юноши 14-16 (15.02.2007)/13</t>
  </si>
  <si>
    <t xml:space="preserve">Юноши 14-16 </t>
  </si>
  <si>
    <t>Девушки 14-16 (01.11.2008)/11</t>
  </si>
  <si>
    <t>Юноши 14-16 (29.03.2004)/16</t>
  </si>
  <si>
    <t>Открытый Чемпионат города Новоалтайска
WRPF любители Силовое двоеборье без экипировки
Новоалтайск/Алтайский край, 4 октября 2020 года</t>
  </si>
  <si>
    <t>Девушки 14-16 (06.11.2003)/16</t>
  </si>
  <si>
    <t>Юноши 14-16 (20.10.2006)/13</t>
  </si>
  <si>
    <t>Юноши 14-16 (28.11.2003)/16</t>
  </si>
  <si>
    <t>Юноши 14-16 (01.09.2005)/15</t>
  </si>
  <si>
    <t>Мастера 60-69 (15.05.1959)/61</t>
  </si>
  <si>
    <t>Девушки 14-16 (01.04.2008)/12</t>
  </si>
  <si>
    <t>Девушки 14-16 (30.01.2009)/11</t>
  </si>
  <si>
    <t>Юноши 14-16 (12.08.2005)/15</t>
  </si>
  <si>
    <t xml:space="preserve">
Дата рождения/Возраст</t>
  </si>
  <si>
    <t>Возрастная группа</t>
  </si>
  <si>
    <t>№</t>
  </si>
  <si>
    <t>T1</t>
  </si>
  <si>
    <t>T2</t>
  </si>
  <si>
    <t>J</t>
  </si>
  <si>
    <t>O</t>
  </si>
  <si>
    <t>M1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</si>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</sst>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0" fontId="0" fillId="0" borderId="0" xfId="0" applyFill="1"/>
    <xf numFmtId="49" fontId="2" fillId="0" borderId="1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pageSetUpPr fitToPage="1"/>
  </sheetPr>
  <dimension ref="A1:V90"/>
  <sheetViews>
    <sheetView zoomScaleNormal="100" workbookViewId="0">
      <selection sqref="A1:V2"/>
    </sheetView>
  </sheetViews>
  <sheetFormatPr baseColWidth="10" defaultColWidth="9.1640625" defaultRowHeight="13"/>
  <cols>
    <col min="1" max="1" width="7.5" style="7" bestFit="1" customWidth="1"/>
    <col min="2" max="2" width="20.33203125" style="7" bestFit="1" customWidth="1"/>
    <col min="3" max="3" width="27.83203125" style="7" customWidth="1"/>
    <col min="4" max="4" width="17.1640625" style="7" customWidth="1"/>
    <col min="5" max="5" width="10.5" style="7" bestFit="1" customWidth="1"/>
    <col min="6" max="6" width="22.6640625" style="7" bestFit="1" customWidth="1"/>
    <col min="7" max="7" width="37.5" style="7" customWidth="1"/>
    <col min="8" max="19" width="5.5" style="8" customWidth="1"/>
    <col min="20" max="20" width="7.83203125" style="8" bestFit="1" customWidth="1"/>
    <col min="21" max="21" width="8.5" style="8" bestFit="1" customWidth="1"/>
    <col min="22" max="22" width="15.6640625" style="7" bestFit="1" customWidth="1"/>
    <col min="23" max="16384" width="9.1640625" style="3"/>
  </cols>
  <sheetData>
    <row r="1" spans="1:22" s="2" customFormat="1" ht="29" customHeight="1">
      <c r="A1" s="83" t="s">
        <v>438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</row>
    <row r="2" spans="1:22" s="2" customFormat="1" ht="62" customHeight="1" thickBot="1">
      <c r="A2" s="87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</row>
    <row r="3" spans="1:22" s="1" customFormat="1" ht="12.75" customHeight="1">
      <c r="A3" s="91" t="s">
        <v>467</v>
      </c>
      <c r="B3" s="96" t="s">
        <v>0</v>
      </c>
      <c r="C3" s="93" t="s">
        <v>465</v>
      </c>
      <c r="D3" s="93" t="s">
        <v>7</v>
      </c>
      <c r="E3" s="81" t="s">
        <v>466</v>
      </c>
      <c r="F3" s="81" t="s">
        <v>4</v>
      </c>
      <c r="G3" s="81" t="s">
        <v>6</v>
      </c>
      <c r="H3" s="81" t="s">
        <v>8</v>
      </c>
      <c r="I3" s="81"/>
      <c r="J3" s="81"/>
      <c r="K3" s="81"/>
      <c r="L3" s="81" t="s">
        <v>9</v>
      </c>
      <c r="M3" s="81"/>
      <c r="N3" s="81"/>
      <c r="O3" s="81"/>
      <c r="P3" s="81" t="s">
        <v>10</v>
      </c>
      <c r="Q3" s="81"/>
      <c r="R3" s="81"/>
      <c r="S3" s="81"/>
      <c r="T3" s="81" t="s">
        <v>1</v>
      </c>
      <c r="U3" s="81" t="s">
        <v>3</v>
      </c>
      <c r="V3" s="94" t="s">
        <v>2</v>
      </c>
    </row>
    <row r="4" spans="1:22" s="1" customFormat="1" ht="21" customHeight="1" thickBot="1">
      <c r="A4" s="92"/>
      <c r="B4" s="97"/>
      <c r="C4" s="82"/>
      <c r="D4" s="82"/>
      <c r="E4" s="82"/>
      <c r="F4" s="82"/>
      <c r="G4" s="82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82"/>
      <c r="U4" s="82"/>
      <c r="V4" s="95"/>
    </row>
    <row r="5" spans="1:22" ht="16">
      <c r="A5" s="98" t="s">
        <v>11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22">
      <c r="A6" s="44" t="s">
        <v>245</v>
      </c>
      <c r="B6" s="52" t="s">
        <v>26</v>
      </c>
      <c r="C6" s="52" t="s">
        <v>442</v>
      </c>
      <c r="D6" s="52" t="s">
        <v>27</v>
      </c>
      <c r="E6" s="52" t="s">
        <v>468</v>
      </c>
      <c r="F6" s="52" t="s">
        <v>15</v>
      </c>
      <c r="G6" s="52" t="s">
        <v>16</v>
      </c>
      <c r="H6" s="59" t="s">
        <v>28</v>
      </c>
      <c r="I6" s="37" t="s">
        <v>20</v>
      </c>
      <c r="J6" s="56" t="s">
        <v>22</v>
      </c>
      <c r="K6" s="53"/>
      <c r="L6" s="58" t="s">
        <v>29</v>
      </c>
      <c r="M6" s="45" t="s">
        <v>29</v>
      </c>
      <c r="N6" s="39" t="s">
        <v>30</v>
      </c>
      <c r="O6" s="53"/>
      <c r="P6" s="56" t="s">
        <v>22</v>
      </c>
      <c r="Q6" s="56" t="s">
        <v>31</v>
      </c>
      <c r="R6" s="56" t="s">
        <v>17</v>
      </c>
      <c r="S6" s="46"/>
      <c r="T6" s="32" t="str">
        <f>"135,0"</f>
        <v>135,0</v>
      </c>
      <c r="U6" s="53" t="str">
        <f>"195,0075"</f>
        <v>195,0075</v>
      </c>
      <c r="V6" s="47" t="s">
        <v>444</v>
      </c>
    </row>
    <row r="7" spans="1:22">
      <c r="A7" s="48" t="s">
        <v>245</v>
      </c>
      <c r="B7" s="54" t="s">
        <v>12</v>
      </c>
      <c r="C7" s="54" t="s">
        <v>13</v>
      </c>
      <c r="D7" s="54" t="s">
        <v>14</v>
      </c>
      <c r="E7" s="54" t="s">
        <v>469</v>
      </c>
      <c r="F7" s="54" t="s">
        <v>15</v>
      </c>
      <c r="G7" s="54" t="s">
        <v>16</v>
      </c>
      <c r="H7" s="60" t="s">
        <v>17</v>
      </c>
      <c r="I7" s="25" t="s">
        <v>18</v>
      </c>
      <c r="J7" s="57" t="s">
        <v>19</v>
      </c>
      <c r="K7" s="55"/>
      <c r="L7" s="57" t="s">
        <v>20</v>
      </c>
      <c r="M7" s="49" t="s">
        <v>21</v>
      </c>
      <c r="N7" s="26" t="s">
        <v>22</v>
      </c>
      <c r="O7" s="55"/>
      <c r="P7" s="57" t="s">
        <v>23</v>
      </c>
      <c r="Q7" s="57" t="s">
        <v>24</v>
      </c>
      <c r="R7" s="57" t="s">
        <v>25</v>
      </c>
      <c r="S7" s="50"/>
      <c r="T7" s="12" t="str">
        <f>"202,5"</f>
        <v>202,5</v>
      </c>
      <c r="U7" s="55" t="str">
        <f>"300,3075"</f>
        <v>300,3075</v>
      </c>
      <c r="V7" s="51" t="s">
        <v>444</v>
      </c>
    </row>
    <row r="8" spans="1:22">
      <c r="B8" s="7" t="s">
        <v>247</v>
      </c>
    </row>
    <row r="9" spans="1:22" ht="16">
      <c r="A9" s="100" t="s">
        <v>32</v>
      </c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22">
      <c r="A10" s="44" t="s">
        <v>246</v>
      </c>
      <c r="B10" s="52" t="s">
        <v>43</v>
      </c>
      <c r="C10" s="52" t="s">
        <v>443</v>
      </c>
      <c r="D10" s="52" t="s">
        <v>44</v>
      </c>
      <c r="E10" s="52" t="s">
        <v>468</v>
      </c>
      <c r="F10" s="31" t="s">
        <v>15</v>
      </c>
      <c r="G10" s="47" t="s">
        <v>16</v>
      </c>
      <c r="H10" s="58" t="s">
        <v>45</v>
      </c>
      <c r="I10" s="45" t="s">
        <v>45</v>
      </c>
      <c r="J10" s="37" t="s">
        <v>21</v>
      </c>
      <c r="K10" s="46"/>
      <c r="L10" s="37" t="s">
        <v>46</v>
      </c>
      <c r="M10" s="45" t="s">
        <v>29</v>
      </c>
      <c r="N10" s="61" t="s">
        <v>30</v>
      </c>
      <c r="O10" s="44"/>
      <c r="P10" s="39" t="s">
        <v>22</v>
      </c>
      <c r="Q10" s="58" t="s">
        <v>31</v>
      </c>
      <c r="R10" s="56" t="s">
        <v>31</v>
      </c>
      <c r="S10" s="46"/>
      <c r="T10" s="32" t="str">
        <f>"122,5"</f>
        <v>122,5</v>
      </c>
      <c r="U10" s="53" t="str">
        <f>"145,5668"</f>
        <v>145,5668</v>
      </c>
      <c r="V10" s="47" t="s">
        <v>444</v>
      </c>
    </row>
    <row r="11" spans="1:22">
      <c r="A11" s="48" t="s">
        <v>245</v>
      </c>
      <c r="B11" s="54" t="s">
        <v>33</v>
      </c>
      <c r="C11" s="54" t="s">
        <v>34</v>
      </c>
      <c r="D11" s="54" t="s">
        <v>35</v>
      </c>
      <c r="E11" s="54" t="s">
        <v>469</v>
      </c>
      <c r="F11" s="11"/>
      <c r="G11" s="51" t="s">
        <v>36</v>
      </c>
      <c r="H11" s="57" t="s">
        <v>37</v>
      </c>
      <c r="I11" s="49" t="s">
        <v>38</v>
      </c>
      <c r="J11" s="26" t="s">
        <v>25</v>
      </c>
      <c r="K11" s="50"/>
      <c r="L11" s="25" t="s">
        <v>20</v>
      </c>
      <c r="M11" s="49" t="s">
        <v>22</v>
      </c>
      <c r="N11" s="60" t="s">
        <v>39</v>
      </c>
      <c r="O11" s="48"/>
      <c r="P11" s="25" t="s">
        <v>25</v>
      </c>
      <c r="Q11" s="57" t="s">
        <v>40</v>
      </c>
      <c r="R11" s="63" t="s">
        <v>41</v>
      </c>
      <c r="S11" s="50"/>
      <c r="T11" s="12" t="str">
        <f>"227,5"</f>
        <v>227,5</v>
      </c>
      <c r="U11" s="55" t="str">
        <f>"278,6420"</f>
        <v>278,6420</v>
      </c>
      <c r="V11" s="51" t="s">
        <v>42</v>
      </c>
    </row>
    <row r="12" spans="1:22">
      <c r="B12" s="7" t="s">
        <v>247</v>
      </c>
    </row>
    <row r="13" spans="1:22" ht="16">
      <c r="A13" s="100" t="s">
        <v>47</v>
      </c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spans="1:22">
      <c r="A14" s="10" t="s">
        <v>245</v>
      </c>
      <c r="B14" s="9" t="s">
        <v>48</v>
      </c>
      <c r="C14" s="9" t="s">
        <v>49</v>
      </c>
      <c r="D14" s="9" t="s">
        <v>50</v>
      </c>
      <c r="E14" s="9" t="s">
        <v>470</v>
      </c>
      <c r="F14" s="9" t="s">
        <v>51</v>
      </c>
      <c r="G14" s="9" t="s">
        <v>52</v>
      </c>
      <c r="H14" s="23" t="s">
        <v>40</v>
      </c>
      <c r="I14" s="23" t="s">
        <v>41</v>
      </c>
      <c r="J14" s="23" t="s">
        <v>53</v>
      </c>
      <c r="K14" s="10"/>
      <c r="L14" s="23" t="s">
        <v>31</v>
      </c>
      <c r="M14" s="23" t="s">
        <v>54</v>
      </c>
      <c r="N14" s="23" t="s">
        <v>55</v>
      </c>
      <c r="O14" s="10"/>
      <c r="P14" s="23" t="s">
        <v>25</v>
      </c>
      <c r="Q14" s="23" t="s">
        <v>56</v>
      </c>
      <c r="R14" s="23" t="s">
        <v>41</v>
      </c>
      <c r="S14" s="10"/>
      <c r="T14" s="10" t="str">
        <f>"262,5"</f>
        <v>262,5</v>
      </c>
      <c r="U14" s="10" t="str">
        <f>"292,6612"</f>
        <v>292,6612</v>
      </c>
      <c r="V14" s="9" t="s">
        <v>57</v>
      </c>
    </row>
    <row r="15" spans="1:22">
      <c r="A15" s="14" t="s">
        <v>245</v>
      </c>
      <c r="B15" s="13" t="s">
        <v>58</v>
      </c>
      <c r="C15" s="13" t="s">
        <v>59</v>
      </c>
      <c r="D15" s="13" t="s">
        <v>60</v>
      </c>
      <c r="E15" s="13" t="s">
        <v>471</v>
      </c>
      <c r="F15" s="13"/>
      <c r="G15" s="13" t="s">
        <v>36</v>
      </c>
      <c r="H15" s="27" t="s">
        <v>61</v>
      </c>
      <c r="I15" s="27" t="s">
        <v>62</v>
      </c>
      <c r="J15" s="28" t="s">
        <v>63</v>
      </c>
      <c r="K15" s="14"/>
      <c r="L15" s="27" t="s">
        <v>25</v>
      </c>
      <c r="M15" s="27" t="s">
        <v>56</v>
      </c>
      <c r="N15" s="28" t="s">
        <v>64</v>
      </c>
      <c r="O15" s="14"/>
      <c r="P15" s="27" t="s">
        <v>65</v>
      </c>
      <c r="Q15" s="27" t="s">
        <v>66</v>
      </c>
      <c r="R15" s="28" t="s">
        <v>67</v>
      </c>
      <c r="S15" s="14"/>
      <c r="T15" s="14" t="str">
        <f>"405,0"</f>
        <v>405,0</v>
      </c>
      <c r="U15" s="14" t="str">
        <f>"459,2700"</f>
        <v>459,2700</v>
      </c>
      <c r="V15" s="13" t="s">
        <v>435</v>
      </c>
    </row>
    <row r="16" spans="1:22">
      <c r="A16" s="12" t="s">
        <v>246</v>
      </c>
      <c r="B16" s="11" t="s">
        <v>69</v>
      </c>
      <c r="C16" s="11" t="s">
        <v>70</v>
      </c>
      <c r="D16" s="11" t="s">
        <v>71</v>
      </c>
      <c r="E16" s="11" t="s">
        <v>471</v>
      </c>
      <c r="F16" s="11" t="s">
        <v>51</v>
      </c>
      <c r="G16" s="11" t="s">
        <v>52</v>
      </c>
      <c r="H16" s="25" t="s">
        <v>38</v>
      </c>
      <c r="I16" s="25" t="s">
        <v>72</v>
      </c>
      <c r="J16" s="25" t="s">
        <v>41</v>
      </c>
      <c r="K16" s="12"/>
      <c r="L16" s="25" t="s">
        <v>22</v>
      </c>
      <c r="M16" s="25" t="s">
        <v>31</v>
      </c>
      <c r="N16" s="25" t="s">
        <v>73</v>
      </c>
      <c r="O16" s="12"/>
      <c r="P16" s="25" t="s">
        <v>40</v>
      </c>
      <c r="Q16" s="25" t="s">
        <v>64</v>
      </c>
      <c r="R16" s="25" t="s">
        <v>74</v>
      </c>
      <c r="S16" s="12"/>
      <c r="T16" s="12" t="str">
        <f>"262,5"</f>
        <v>262,5</v>
      </c>
      <c r="U16" s="12" t="str">
        <f>"296,4938"</f>
        <v>296,4938</v>
      </c>
      <c r="V16" s="11" t="s">
        <v>57</v>
      </c>
    </row>
    <row r="17" spans="1:22">
      <c r="B17" s="7" t="s">
        <v>247</v>
      </c>
    </row>
    <row r="18" spans="1:22" ht="16">
      <c r="A18" s="100" t="s">
        <v>75</v>
      </c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spans="1:22">
      <c r="A19" s="10" t="s">
        <v>245</v>
      </c>
      <c r="B19" s="9" t="s">
        <v>76</v>
      </c>
      <c r="C19" s="9" t="s">
        <v>77</v>
      </c>
      <c r="D19" s="9" t="s">
        <v>78</v>
      </c>
      <c r="E19" s="9" t="s">
        <v>471</v>
      </c>
      <c r="F19" s="9" t="s">
        <v>79</v>
      </c>
      <c r="G19" s="9" t="s">
        <v>16</v>
      </c>
      <c r="H19" s="23" t="s">
        <v>41</v>
      </c>
      <c r="I19" s="23" t="s">
        <v>53</v>
      </c>
      <c r="J19" s="23" t="s">
        <v>74</v>
      </c>
      <c r="K19" s="10"/>
      <c r="L19" s="23" t="s">
        <v>18</v>
      </c>
      <c r="M19" s="23" t="s">
        <v>80</v>
      </c>
      <c r="N19" s="23" t="s">
        <v>19</v>
      </c>
      <c r="O19" s="10"/>
      <c r="P19" s="23" t="s">
        <v>81</v>
      </c>
      <c r="Q19" s="23" t="s">
        <v>61</v>
      </c>
      <c r="R19" s="10"/>
      <c r="S19" s="10"/>
      <c r="T19" s="10" t="str">
        <f>"310,0"</f>
        <v>310,0</v>
      </c>
      <c r="U19" s="10" t="str">
        <f>"319,4860"</f>
        <v>319,4860</v>
      </c>
      <c r="V19" s="9" t="s">
        <v>82</v>
      </c>
    </row>
    <row r="20" spans="1:22">
      <c r="A20" s="14" t="s">
        <v>246</v>
      </c>
      <c r="B20" s="13" t="s">
        <v>83</v>
      </c>
      <c r="C20" s="13" t="s">
        <v>84</v>
      </c>
      <c r="D20" s="13" t="s">
        <v>85</v>
      </c>
      <c r="E20" s="13" t="s">
        <v>471</v>
      </c>
      <c r="F20" s="13" t="s">
        <v>86</v>
      </c>
      <c r="G20" s="13" t="s">
        <v>36</v>
      </c>
      <c r="H20" s="27" t="s">
        <v>25</v>
      </c>
      <c r="I20" s="28" t="s">
        <v>40</v>
      </c>
      <c r="J20" s="28" t="s">
        <v>40</v>
      </c>
      <c r="K20" s="14"/>
      <c r="L20" s="27" t="s">
        <v>21</v>
      </c>
      <c r="M20" s="28" t="s">
        <v>22</v>
      </c>
      <c r="N20" s="27" t="s">
        <v>39</v>
      </c>
      <c r="O20" s="14"/>
      <c r="P20" s="27" t="s">
        <v>41</v>
      </c>
      <c r="Q20" s="27" t="s">
        <v>87</v>
      </c>
      <c r="R20" s="27" t="s">
        <v>88</v>
      </c>
      <c r="S20" s="14"/>
      <c r="T20" s="14" t="str">
        <f>"252,5"</f>
        <v>252,5</v>
      </c>
      <c r="U20" s="14" t="str">
        <f>"258,5348"</f>
        <v>258,5348</v>
      </c>
      <c r="V20" s="13" t="s">
        <v>89</v>
      </c>
    </row>
    <row r="21" spans="1:22">
      <c r="A21" s="12" t="s">
        <v>248</v>
      </c>
      <c r="B21" s="11" t="s">
        <v>90</v>
      </c>
      <c r="C21" s="11" t="s">
        <v>91</v>
      </c>
      <c r="D21" s="11" t="s">
        <v>92</v>
      </c>
      <c r="E21" s="11" t="s">
        <v>471</v>
      </c>
      <c r="F21" s="11" t="s">
        <v>15</v>
      </c>
      <c r="G21" s="11" t="s">
        <v>16</v>
      </c>
      <c r="H21" s="25" t="s">
        <v>38</v>
      </c>
      <c r="I21" s="26" t="s">
        <v>25</v>
      </c>
      <c r="J21" s="26" t="s">
        <v>25</v>
      </c>
      <c r="K21" s="12"/>
      <c r="L21" s="25" t="s">
        <v>73</v>
      </c>
      <c r="M21" s="26" t="s">
        <v>54</v>
      </c>
      <c r="N21" s="26" t="s">
        <v>54</v>
      </c>
      <c r="O21" s="12"/>
      <c r="P21" s="25" t="s">
        <v>53</v>
      </c>
      <c r="Q21" s="26" t="s">
        <v>74</v>
      </c>
      <c r="R21" s="26" t="s">
        <v>74</v>
      </c>
      <c r="S21" s="12"/>
      <c r="T21" s="12" t="str">
        <f>"242,5"</f>
        <v>242,5</v>
      </c>
      <c r="U21" s="12" t="str">
        <f>"253,2670"</f>
        <v>253,2670</v>
      </c>
      <c r="V21" s="11" t="s">
        <v>444</v>
      </c>
    </row>
    <row r="22" spans="1:22">
      <c r="B22" s="7" t="s">
        <v>247</v>
      </c>
    </row>
    <row r="23" spans="1:22" ht="16">
      <c r="A23" s="100" t="s">
        <v>93</v>
      </c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pans="1:22">
      <c r="A24" s="10" t="s">
        <v>245</v>
      </c>
      <c r="B24" s="9" t="s">
        <v>94</v>
      </c>
      <c r="C24" s="9" t="s">
        <v>95</v>
      </c>
      <c r="D24" s="9" t="s">
        <v>96</v>
      </c>
      <c r="E24" s="9" t="s">
        <v>471</v>
      </c>
      <c r="F24" s="9" t="s">
        <v>79</v>
      </c>
      <c r="G24" s="9" t="s">
        <v>16</v>
      </c>
      <c r="H24" s="23" t="s">
        <v>62</v>
      </c>
      <c r="I24" s="23" t="s">
        <v>97</v>
      </c>
      <c r="J24" s="23" t="s">
        <v>98</v>
      </c>
      <c r="K24" s="10"/>
      <c r="L24" s="23" t="s">
        <v>38</v>
      </c>
      <c r="M24" s="23" t="s">
        <v>25</v>
      </c>
      <c r="N24" s="24" t="s">
        <v>72</v>
      </c>
      <c r="O24" s="10"/>
      <c r="P24" s="23" t="s">
        <v>65</v>
      </c>
      <c r="Q24" s="23" t="s">
        <v>99</v>
      </c>
      <c r="R24" s="23" t="s">
        <v>100</v>
      </c>
      <c r="S24" s="10"/>
      <c r="T24" s="10" t="str">
        <f>"412,5"</f>
        <v>412,5</v>
      </c>
      <c r="U24" s="10" t="str">
        <f>"392,1225"</f>
        <v>392,1225</v>
      </c>
      <c r="V24" s="9" t="s">
        <v>82</v>
      </c>
    </row>
    <row r="25" spans="1:22">
      <c r="A25" s="12" t="s">
        <v>245</v>
      </c>
      <c r="B25" s="11" t="s">
        <v>101</v>
      </c>
      <c r="C25" s="11" t="s">
        <v>102</v>
      </c>
      <c r="D25" s="11" t="s">
        <v>103</v>
      </c>
      <c r="E25" s="11" t="s">
        <v>472</v>
      </c>
      <c r="F25" s="11" t="s">
        <v>104</v>
      </c>
      <c r="G25" s="11" t="s">
        <v>36</v>
      </c>
      <c r="H25" s="25" t="s">
        <v>40</v>
      </c>
      <c r="I25" s="25" t="s">
        <v>64</v>
      </c>
      <c r="J25" s="25" t="s">
        <v>87</v>
      </c>
      <c r="K25" s="12"/>
      <c r="L25" s="25" t="s">
        <v>22</v>
      </c>
      <c r="M25" s="25" t="s">
        <v>31</v>
      </c>
      <c r="N25" s="25" t="s">
        <v>54</v>
      </c>
      <c r="O25" s="12"/>
      <c r="P25" s="25" t="s">
        <v>53</v>
      </c>
      <c r="Q25" s="25" t="s">
        <v>88</v>
      </c>
      <c r="R25" s="25" t="s">
        <v>105</v>
      </c>
      <c r="S25" s="12"/>
      <c r="T25" s="12" t="str">
        <f>"285,0"</f>
        <v>285,0</v>
      </c>
      <c r="U25" s="12" t="str">
        <f>"280,4112"</f>
        <v>280,4112</v>
      </c>
      <c r="V25" s="11" t="s">
        <v>435</v>
      </c>
    </row>
    <row r="26" spans="1:22">
      <c r="B26" s="7" t="s">
        <v>247</v>
      </c>
    </row>
    <row r="27" spans="1:22" ht="16">
      <c r="A27" s="100" t="s">
        <v>106</v>
      </c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spans="1:22">
      <c r="A28" s="10" t="s">
        <v>245</v>
      </c>
      <c r="B28" s="9" t="s">
        <v>107</v>
      </c>
      <c r="C28" s="9" t="s">
        <v>445</v>
      </c>
      <c r="D28" s="9" t="s">
        <v>108</v>
      </c>
      <c r="E28" s="9" t="s">
        <v>468</v>
      </c>
      <c r="F28" s="9" t="s">
        <v>15</v>
      </c>
      <c r="G28" s="9" t="s">
        <v>16</v>
      </c>
      <c r="H28" s="23" t="s">
        <v>109</v>
      </c>
      <c r="I28" s="23" t="s">
        <v>37</v>
      </c>
      <c r="J28" s="23" t="s">
        <v>25</v>
      </c>
      <c r="K28" s="10"/>
      <c r="L28" s="23" t="s">
        <v>39</v>
      </c>
      <c r="M28" s="23" t="s">
        <v>73</v>
      </c>
      <c r="N28" s="24" t="s">
        <v>54</v>
      </c>
      <c r="O28" s="10"/>
      <c r="P28" s="23" t="s">
        <v>109</v>
      </c>
      <c r="Q28" s="24" t="s">
        <v>24</v>
      </c>
      <c r="R28" s="23" t="s">
        <v>24</v>
      </c>
      <c r="S28" s="10"/>
      <c r="T28" s="10" t="str">
        <f>"225,0"</f>
        <v>225,0</v>
      </c>
      <c r="U28" s="10" t="str">
        <f>"252,2025"</f>
        <v>252,2025</v>
      </c>
      <c r="V28" s="9" t="s">
        <v>444</v>
      </c>
    </row>
    <row r="29" spans="1:22">
      <c r="A29" s="12" t="s">
        <v>246</v>
      </c>
      <c r="B29" s="11" t="s">
        <v>110</v>
      </c>
      <c r="C29" s="11" t="s">
        <v>446</v>
      </c>
      <c r="D29" s="11" t="s">
        <v>111</v>
      </c>
      <c r="E29" s="11" t="s">
        <v>468</v>
      </c>
      <c r="F29" s="11" t="s">
        <v>15</v>
      </c>
      <c r="G29" s="11" t="s">
        <v>16</v>
      </c>
      <c r="H29" s="25" t="s">
        <v>17</v>
      </c>
      <c r="I29" s="25" t="s">
        <v>18</v>
      </c>
      <c r="J29" s="25" t="s">
        <v>80</v>
      </c>
      <c r="K29" s="12"/>
      <c r="L29" s="25" t="s">
        <v>21</v>
      </c>
      <c r="M29" s="25" t="s">
        <v>22</v>
      </c>
      <c r="N29" s="26" t="s">
        <v>39</v>
      </c>
      <c r="O29" s="12"/>
      <c r="P29" s="25" t="s">
        <v>112</v>
      </c>
      <c r="Q29" s="25" t="s">
        <v>19</v>
      </c>
      <c r="R29" s="25" t="s">
        <v>37</v>
      </c>
      <c r="S29" s="12"/>
      <c r="T29" s="12" t="str">
        <f>"192,5"</f>
        <v>192,5</v>
      </c>
      <c r="U29" s="12" t="str">
        <f>"194,0207"</f>
        <v>194,0207</v>
      </c>
      <c r="V29" s="11" t="s">
        <v>444</v>
      </c>
    </row>
    <row r="30" spans="1:22">
      <c r="B30" s="7" t="s">
        <v>247</v>
      </c>
    </row>
    <row r="31" spans="1:22" ht="16">
      <c r="A31" s="100" t="s">
        <v>32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22">
      <c r="A32" s="16" t="s">
        <v>245</v>
      </c>
      <c r="B32" s="15" t="s">
        <v>113</v>
      </c>
      <c r="C32" s="15" t="s">
        <v>447</v>
      </c>
      <c r="D32" s="15" t="s">
        <v>114</v>
      </c>
      <c r="E32" s="15" t="s">
        <v>468</v>
      </c>
      <c r="F32" s="15" t="s">
        <v>15</v>
      </c>
      <c r="G32" s="15" t="s">
        <v>16</v>
      </c>
      <c r="H32" s="29" t="s">
        <v>22</v>
      </c>
      <c r="I32" s="30" t="s">
        <v>22</v>
      </c>
      <c r="J32" s="30" t="s">
        <v>31</v>
      </c>
      <c r="K32" s="16"/>
      <c r="L32" s="30" t="s">
        <v>30</v>
      </c>
      <c r="M32" s="30" t="s">
        <v>28</v>
      </c>
      <c r="N32" s="29" t="s">
        <v>45</v>
      </c>
      <c r="O32" s="16"/>
      <c r="P32" s="30" t="s">
        <v>31</v>
      </c>
      <c r="Q32" s="30" t="s">
        <v>54</v>
      </c>
      <c r="R32" s="30" t="s">
        <v>112</v>
      </c>
      <c r="S32" s="16"/>
      <c r="T32" s="16" t="str">
        <f>"147,5"</f>
        <v>147,5</v>
      </c>
      <c r="U32" s="16" t="str">
        <f>"140,8182"</f>
        <v>140,8182</v>
      </c>
      <c r="V32" s="15" t="s">
        <v>444</v>
      </c>
    </row>
    <row r="33" spans="1:22">
      <c r="B33" s="7" t="s">
        <v>247</v>
      </c>
    </row>
    <row r="34" spans="1:22" ht="16">
      <c r="A34" s="100" t="s">
        <v>47</v>
      </c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spans="1:22">
      <c r="A35" s="44" t="s">
        <v>245</v>
      </c>
      <c r="B35" s="52" t="s">
        <v>122</v>
      </c>
      <c r="C35" s="52" t="s">
        <v>450</v>
      </c>
      <c r="D35" s="52" t="s">
        <v>123</v>
      </c>
      <c r="E35" s="52" t="s">
        <v>468</v>
      </c>
      <c r="F35" s="52" t="s">
        <v>15</v>
      </c>
      <c r="G35" s="31" t="s">
        <v>16</v>
      </c>
      <c r="H35" s="45" t="s">
        <v>80</v>
      </c>
      <c r="I35" s="39" t="s">
        <v>19</v>
      </c>
      <c r="J35" s="56" t="s">
        <v>19</v>
      </c>
      <c r="K35" s="53"/>
      <c r="L35" s="58" t="s">
        <v>39</v>
      </c>
      <c r="M35" s="56" t="s">
        <v>31</v>
      </c>
      <c r="N35" s="58" t="s">
        <v>73</v>
      </c>
      <c r="O35" s="46"/>
      <c r="P35" s="59" t="s">
        <v>38</v>
      </c>
      <c r="Q35" s="59" t="s">
        <v>25</v>
      </c>
      <c r="R35" s="61" t="s">
        <v>41</v>
      </c>
      <c r="S35" s="32"/>
      <c r="T35" s="53" t="str">
        <f>"210,0"</f>
        <v>210,0</v>
      </c>
      <c r="U35" s="53" t="str">
        <f>"187,6140"</f>
        <v>187,6140</v>
      </c>
      <c r="V35" s="47" t="s">
        <v>444</v>
      </c>
    </row>
    <row r="36" spans="1:22">
      <c r="A36" s="48" t="s">
        <v>245</v>
      </c>
      <c r="B36" s="54" t="s">
        <v>115</v>
      </c>
      <c r="C36" s="54" t="s">
        <v>116</v>
      </c>
      <c r="D36" s="54" t="s">
        <v>117</v>
      </c>
      <c r="E36" s="54" t="s">
        <v>469</v>
      </c>
      <c r="F36" s="54" t="s">
        <v>79</v>
      </c>
      <c r="G36" s="11" t="s">
        <v>16</v>
      </c>
      <c r="H36" s="49" t="s">
        <v>118</v>
      </c>
      <c r="I36" s="25" t="s">
        <v>119</v>
      </c>
      <c r="J36" s="63" t="s">
        <v>97</v>
      </c>
      <c r="K36" s="55"/>
      <c r="L36" s="57" t="s">
        <v>24</v>
      </c>
      <c r="M36" s="63" t="s">
        <v>120</v>
      </c>
      <c r="N36" s="63" t="s">
        <v>120</v>
      </c>
      <c r="O36" s="50"/>
      <c r="P36" s="60" t="s">
        <v>61</v>
      </c>
      <c r="Q36" s="60" t="s">
        <v>121</v>
      </c>
      <c r="R36" s="62" t="s">
        <v>119</v>
      </c>
      <c r="S36" s="12"/>
      <c r="T36" s="55" t="str">
        <f>"362,5"</f>
        <v>362,5</v>
      </c>
      <c r="U36" s="55" t="str">
        <f>"311,0612"</f>
        <v>311,0612</v>
      </c>
      <c r="V36" s="51" t="s">
        <v>82</v>
      </c>
    </row>
    <row r="37" spans="1:22">
      <c r="B37" s="7" t="s">
        <v>247</v>
      </c>
    </row>
    <row r="38" spans="1:22" ht="16">
      <c r="A38" s="100" t="s">
        <v>75</v>
      </c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</row>
    <row r="39" spans="1:22">
      <c r="A39" s="10" t="s">
        <v>245</v>
      </c>
      <c r="B39" s="9" t="s">
        <v>124</v>
      </c>
      <c r="C39" s="9" t="s">
        <v>448</v>
      </c>
      <c r="D39" s="9" t="s">
        <v>125</v>
      </c>
      <c r="E39" s="9" t="s">
        <v>468</v>
      </c>
      <c r="F39" s="9" t="s">
        <v>15</v>
      </c>
      <c r="G39" s="9" t="s">
        <v>16</v>
      </c>
      <c r="H39" s="23" t="s">
        <v>38</v>
      </c>
      <c r="I39" s="23" t="s">
        <v>25</v>
      </c>
      <c r="J39" s="23" t="s">
        <v>40</v>
      </c>
      <c r="K39" s="10"/>
      <c r="L39" s="23" t="s">
        <v>54</v>
      </c>
      <c r="M39" s="24" t="s">
        <v>17</v>
      </c>
      <c r="N39" s="24" t="s">
        <v>17</v>
      </c>
      <c r="O39" s="10"/>
      <c r="P39" s="23" t="s">
        <v>40</v>
      </c>
      <c r="Q39" s="23" t="s">
        <v>41</v>
      </c>
      <c r="R39" s="23" t="s">
        <v>74</v>
      </c>
      <c r="S39" s="10"/>
      <c r="T39" s="10" t="str">
        <f>"260,0"</f>
        <v>260,0</v>
      </c>
      <c r="U39" s="10" t="str">
        <f>"202,9040"</f>
        <v>202,9040</v>
      </c>
      <c r="V39" s="9" t="s">
        <v>444</v>
      </c>
    </row>
    <row r="40" spans="1:22">
      <c r="A40" s="12" t="s">
        <v>246</v>
      </c>
      <c r="B40" s="11" t="s">
        <v>126</v>
      </c>
      <c r="C40" s="11" t="s">
        <v>449</v>
      </c>
      <c r="D40" s="11" t="s">
        <v>127</v>
      </c>
      <c r="E40" s="11" t="s">
        <v>468</v>
      </c>
      <c r="F40" s="11" t="s">
        <v>15</v>
      </c>
      <c r="G40" s="11" t="s">
        <v>16</v>
      </c>
      <c r="H40" s="25" t="s">
        <v>17</v>
      </c>
      <c r="I40" s="26" t="s">
        <v>19</v>
      </c>
      <c r="J40" s="25" t="s">
        <v>37</v>
      </c>
      <c r="K40" s="12"/>
      <c r="L40" s="26" t="s">
        <v>20</v>
      </c>
      <c r="M40" s="26" t="s">
        <v>31</v>
      </c>
      <c r="N40" s="25" t="s">
        <v>55</v>
      </c>
      <c r="O40" s="12"/>
      <c r="P40" s="25" t="s">
        <v>19</v>
      </c>
      <c r="Q40" s="25" t="s">
        <v>41</v>
      </c>
      <c r="R40" s="26" t="s">
        <v>128</v>
      </c>
      <c r="S40" s="12"/>
      <c r="T40" s="12" t="str">
        <f>"237,5"</f>
        <v>237,5</v>
      </c>
      <c r="U40" s="12" t="str">
        <f>"202,2550"</f>
        <v>202,2550</v>
      </c>
      <c r="V40" s="11" t="s">
        <v>444</v>
      </c>
    </row>
    <row r="41" spans="1:22">
      <c r="B41" s="7" t="s">
        <v>247</v>
      </c>
    </row>
    <row r="42" spans="1:22" ht="16">
      <c r="A42" s="100" t="s">
        <v>93</v>
      </c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spans="1:22">
      <c r="A43" s="10" t="s">
        <v>245</v>
      </c>
      <c r="B43" s="9" t="s">
        <v>129</v>
      </c>
      <c r="C43" s="9" t="s">
        <v>130</v>
      </c>
      <c r="D43" s="9" t="s">
        <v>131</v>
      </c>
      <c r="E43" s="9" t="s">
        <v>469</v>
      </c>
      <c r="F43" s="9" t="s">
        <v>51</v>
      </c>
      <c r="G43" s="9" t="s">
        <v>52</v>
      </c>
      <c r="H43" s="24" t="s">
        <v>74</v>
      </c>
      <c r="I43" s="23" t="s">
        <v>128</v>
      </c>
      <c r="J43" s="23" t="s">
        <v>61</v>
      </c>
      <c r="K43" s="10"/>
      <c r="L43" s="23" t="s">
        <v>25</v>
      </c>
      <c r="M43" s="23" t="s">
        <v>40</v>
      </c>
      <c r="N43" s="23" t="s">
        <v>56</v>
      </c>
      <c r="O43" s="10"/>
      <c r="P43" s="23" t="s">
        <v>62</v>
      </c>
      <c r="Q43" s="23" t="s">
        <v>132</v>
      </c>
      <c r="R43" s="23" t="s">
        <v>67</v>
      </c>
      <c r="S43" s="10"/>
      <c r="T43" s="10" t="str">
        <f>"402,5"</f>
        <v>402,5</v>
      </c>
      <c r="U43" s="10" t="str">
        <f>"295,3142"</f>
        <v>295,3142</v>
      </c>
      <c r="V43" s="9" t="s">
        <v>57</v>
      </c>
    </row>
    <row r="44" spans="1:22">
      <c r="A44" s="14" t="s">
        <v>246</v>
      </c>
      <c r="B44" s="13" t="s">
        <v>133</v>
      </c>
      <c r="C44" s="13" t="s">
        <v>134</v>
      </c>
      <c r="D44" s="13" t="s">
        <v>96</v>
      </c>
      <c r="E44" s="13" t="s">
        <v>469</v>
      </c>
      <c r="F44" s="13"/>
      <c r="G44" s="13" t="s">
        <v>52</v>
      </c>
      <c r="H44" s="27" t="s">
        <v>118</v>
      </c>
      <c r="I44" s="27" t="s">
        <v>62</v>
      </c>
      <c r="J44" s="27" t="s">
        <v>63</v>
      </c>
      <c r="K44" s="14"/>
      <c r="L44" s="27" t="s">
        <v>25</v>
      </c>
      <c r="M44" s="27" t="s">
        <v>40</v>
      </c>
      <c r="N44" s="28" t="s">
        <v>41</v>
      </c>
      <c r="O44" s="14"/>
      <c r="P44" s="27" t="s">
        <v>62</v>
      </c>
      <c r="Q44" s="27" t="s">
        <v>63</v>
      </c>
      <c r="R44" s="27" t="s">
        <v>65</v>
      </c>
      <c r="S44" s="14"/>
      <c r="T44" s="14" t="str">
        <f>"390,0"</f>
        <v>390,0</v>
      </c>
      <c r="U44" s="14" t="str">
        <f>"277,9140"</f>
        <v>277,9140</v>
      </c>
      <c r="V44" s="13" t="s">
        <v>135</v>
      </c>
    </row>
    <row r="45" spans="1:22">
      <c r="A45" s="14" t="s">
        <v>248</v>
      </c>
      <c r="B45" s="13" t="s">
        <v>136</v>
      </c>
      <c r="C45" s="13" t="s">
        <v>137</v>
      </c>
      <c r="D45" s="13" t="s">
        <v>138</v>
      </c>
      <c r="E45" s="13" t="s">
        <v>469</v>
      </c>
      <c r="F45" s="13" t="s">
        <v>15</v>
      </c>
      <c r="G45" s="13" t="s">
        <v>16</v>
      </c>
      <c r="H45" s="28" t="s">
        <v>53</v>
      </c>
      <c r="I45" s="27" t="s">
        <v>53</v>
      </c>
      <c r="J45" s="27" t="s">
        <v>74</v>
      </c>
      <c r="K45" s="14"/>
      <c r="L45" s="27" t="s">
        <v>19</v>
      </c>
      <c r="M45" s="28" t="s">
        <v>139</v>
      </c>
      <c r="N45" s="28" t="s">
        <v>139</v>
      </c>
      <c r="O45" s="14"/>
      <c r="P45" s="27" t="s">
        <v>88</v>
      </c>
      <c r="Q45" s="27" t="s">
        <v>128</v>
      </c>
      <c r="R45" s="27" t="s">
        <v>61</v>
      </c>
      <c r="S45" s="14"/>
      <c r="T45" s="14" t="str">
        <f>"310,0"</f>
        <v>310,0</v>
      </c>
      <c r="U45" s="14" t="str">
        <f>"224,5020"</f>
        <v>224,5020</v>
      </c>
      <c r="V45" s="13" t="s">
        <v>444</v>
      </c>
    </row>
    <row r="46" spans="1:22">
      <c r="A46" s="14" t="s">
        <v>245</v>
      </c>
      <c r="B46" s="13" t="s">
        <v>140</v>
      </c>
      <c r="C46" s="13" t="s">
        <v>141</v>
      </c>
      <c r="D46" s="13" t="s">
        <v>142</v>
      </c>
      <c r="E46" s="13" t="s">
        <v>470</v>
      </c>
      <c r="F46" s="13" t="s">
        <v>15</v>
      </c>
      <c r="G46" s="13" t="s">
        <v>16</v>
      </c>
      <c r="H46" s="28" t="s">
        <v>25</v>
      </c>
      <c r="I46" s="27" t="s">
        <v>25</v>
      </c>
      <c r="J46" s="27" t="s">
        <v>72</v>
      </c>
      <c r="K46" s="14"/>
      <c r="L46" s="27" t="s">
        <v>80</v>
      </c>
      <c r="M46" s="27" t="s">
        <v>19</v>
      </c>
      <c r="N46" s="28" t="s">
        <v>109</v>
      </c>
      <c r="O46" s="14"/>
      <c r="P46" s="27" t="s">
        <v>40</v>
      </c>
      <c r="Q46" s="27" t="s">
        <v>64</v>
      </c>
      <c r="R46" s="27" t="s">
        <v>74</v>
      </c>
      <c r="S46" s="14"/>
      <c r="T46" s="14" t="str">
        <f>"272,5"</f>
        <v>272,5</v>
      </c>
      <c r="U46" s="14" t="str">
        <f>"207,4270"</f>
        <v>207,4270</v>
      </c>
      <c r="V46" s="13" t="s">
        <v>444</v>
      </c>
    </row>
    <row r="47" spans="1:22">
      <c r="A47" s="12" t="s">
        <v>245</v>
      </c>
      <c r="B47" s="11" t="s">
        <v>143</v>
      </c>
      <c r="C47" s="11" t="s">
        <v>144</v>
      </c>
      <c r="D47" s="11" t="s">
        <v>145</v>
      </c>
      <c r="E47" s="11" t="s">
        <v>471</v>
      </c>
      <c r="F47" s="11" t="s">
        <v>79</v>
      </c>
      <c r="G47" s="11" t="s">
        <v>52</v>
      </c>
      <c r="H47" s="25" t="s">
        <v>65</v>
      </c>
      <c r="I47" s="25" t="s">
        <v>99</v>
      </c>
      <c r="J47" s="26" t="s">
        <v>67</v>
      </c>
      <c r="K47" s="12"/>
      <c r="L47" s="25" t="s">
        <v>88</v>
      </c>
      <c r="M47" s="25" t="s">
        <v>128</v>
      </c>
      <c r="N47" s="25" t="s">
        <v>81</v>
      </c>
      <c r="O47" s="12"/>
      <c r="P47" s="25" t="s">
        <v>99</v>
      </c>
      <c r="Q47" s="25" t="s">
        <v>67</v>
      </c>
      <c r="R47" s="26" t="s">
        <v>146</v>
      </c>
      <c r="S47" s="12"/>
      <c r="T47" s="12" t="str">
        <f>"460,0"</f>
        <v>460,0</v>
      </c>
      <c r="U47" s="12" t="str">
        <f>"328,0720"</f>
        <v>328,0720</v>
      </c>
      <c r="V47" s="11" t="s">
        <v>82</v>
      </c>
    </row>
    <row r="48" spans="1:22">
      <c r="B48" s="7" t="s">
        <v>247</v>
      </c>
    </row>
    <row r="49" spans="1:22" ht="16">
      <c r="A49" s="100" t="s">
        <v>147</v>
      </c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</row>
    <row r="50" spans="1:22">
      <c r="A50" s="10" t="s">
        <v>245</v>
      </c>
      <c r="B50" s="9" t="s">
        <v>148</v>
      </c>
      <c r="C50" s="9" t="s">
        <v>451</v>
      </c>
      <c r="D50" s="9" t="s">
        <v>149</v>
      </c>
      <c r="E50" s="9" t="s">
        <v>468</v>
      </c>
      <c r="F50" s="9" t="s">
        <v>15</v>
      </c>
      <c r="G50" s="9" t="s">
        <v>16</v>
      </c>
      <c r="H50" s="23" t="s">
        <v>98</v>
      </c>
      <c r="I50" s="24" t="s">
        <v>99</v>
      </c>
      <c r="J50" s="23" t="s">
        <v>99</v>
      </c>
      <c r="K50" s="10"/>
      <c r="L50" s="23" t="s">
        <v>72</v>
      </c>
      <c r="M50" s="23" t="s">
        <v>41</v>
      </c>
      <c r="N50" s="24" t="s">
        <v>64</v>
      </c>
      <c r="O50" s="10"/>
      <c r="P50" s="23" t="s">
        <v>132</v>
      </c>
      <c r="Q50" s="24" t="s">
        <v>150</v>
      </c>
      <c r="R50" s="23" t="s">
        <v>150</v>
      </c>
      <c r="S50" s="10"/>
      <c r="T50" s="10" t="str">
        <f>"422,5"</f>
        <v>422,5</v>
      </c>
      <c r="U50" s="10" t="str">
        <f>"291,2293"</f>
        <v>291,2293</v>
      </c>
      <c r="V50" s="9" t="s">
        <v>444</v>
      </c>
    </row>
    <row r="51" spans="1:22">
      <c r="A51" s="14" t="s">
        <v>245</v>
      </c>
      <c r="B51" s="13" t="s">
        <v>151</v>
      </c>
      <c r="C51" s="13" t="s">
        <v>152</v>
      </c>
      <c r="D51" s="13" t="s">
        <v>153</v>
      </c>
      <c r="E51" s="13" t="s">
        <v>470</v>
      </c>
      <c r="F51" s="13" t="s">
        <v>154</v>
      </c>
      <c r="G51" s="13" t="s">
        <v>52</v>
      </c>
      <c r="H51" s="27" t="s">
        <v>100</v>
      </c>
      <c r="I51" s="28" t="s">
        <v>155</v>
      </c>
      <c r="J51" s="28" t="s">
        <v>146</v>
      </c>
      <c r="K51" s="14"/>
      <c r="L51" s="27" t="s">
        <v>53</v>
      </c>
      <c r="M51" s="28" t="s">
        <v>74</v>
      </c>
      <c r="N51" s="28" t="s">
        <v>74</v>
      </c>
      <c r="O51" s="14"/>
      <c r="P51" s="27" t="s">
        <v>156</v>
      </c>
      <c r="Q51" s="27" t="s">
        <v>157</v>
      </c>
      <c r="R51" s="27" t="s">
        <v>158</v>
      </c>
      <c r="S51" s="14"/>
      <c r="T51" s="14" t="str">
        <f>"487,5"</f>
        <v>487,5</v>
      </c>
      <c r="U51" s="14" t="str">
        <f>"332,5725"</f>
        <v>332,5725</v>
      </c>
      <c r="V51" s="13" t="s">
        <v>159</v>
      </c>
    </row>
    <row r="52" spans="1:22">
      <c r="A52" s="14" t="s">
        <v>246</v>
      </c>
      <c r="B52" s="13" t="s">
        <v>160</v>
      </c>
      <c r="C52" s="13" t="s">
        <v>161</v>
      </c>
      <c r="D52" s="13" t="s">
        <v>162</v>
      </c>
      <c r="E52" s="13" t="s">
        <v>470</v>
      </c>
      <c r="F52" s="13" t="s">
        <v>86</v>
      </c>
      <c r="G52" s="13" t="s">
        <v>36</v>
      </c>
      <c r="H52" s="27" t="s">
        <v>65</v>
      </c>
      <c r="I52" s="27" t="s">
        <v>99</v>
      </c>
      <c r="J52" s="27" t="s">
        <v>163</v>
      </c>
      <c r="K52" s="14"/>
      <c r="L52" s="27" t="s">
        <v>40</v>
      </c>
      <c r="M52" s="27" t="s">
        <v>41</v>
      </c>
      <c r="N52" s="27" t="s">
        <v>64</v>
      </c>
      <c r="O52" s="14"/>
      <c r="P52" s="27" t="s">
        <v>99</v>
      </c>
      <c r="Q52" s="27" t="s">
        <v>100</v>
      </c>
      <c r="R52" s="27" t="s">
        <v>67</v>
      </c>
      <c r="S52" s="14"/>
      <c r="T52" s="14" t="str">
        <f>"442,5"</f>
        <v>442,5</v>
      </c>
      <c r="U52" s="14" t="str">
        <f>"296,4308"</f>
        <v>296,4308</v>
      </c>
      <c r="V52" s="13" t="s">
        <v>42</v>
      </c>
    </row>
    <row r="53" spans="1:22">
      <c r="A53" s="14" t="s">
        <v>245</v>
      </c>
      <c r="B53" s="13" t="s">
        <v>164</v>
      </c>
      <c r="C53" s="13" t="s">
        <v>165</v>
      </c>
      <c r="D53" s="13" t="s">
        <v>166</v>
      </c>
      <c r="E53" s="13" t="s">
        <v>471</v>
      </c>
      <c r="F53" s="13" t="s">
        <v>86</v>
      </c>
      <c r="G53" s="13" t="s">
        <v>36</v>
      </c>
      <c r="H53" s="27" t="s">
        <v>167</v>
      </c>
      <c r="I53" s="27" t="s">
        <v>146</v>
      </c>
      <c r="J53" s="28" t="s">
        <v>168</v>
      </c>
      <c r="K53" s="14"/>
      <c r="L53" s="27" t="s">
        <v>65</v>
      </c>
      <c r="M53" s="27" t="s">
        <v>132</v>
      </c>
      <c r="N53" s="28" t="s">
        <v>99</v>
      </c>
      <c r="O53" s="14"/>
      <c r="P53" s="27" t="s">
        <v>157</v>
      </c>
      <c r="Q53" s="28" t="s">
        <v>169</v>
      </c>
      <c r="R53" s="28" t="s">
        <v>169</v>
      </c>
      <c r="S53" s="14"/>
      <c r="T53" s="14" t="str">
        <f>"545,0"</f>
        <v>545,0</v>
      </c>
      <c r="U53" s="14" t="str">
        <f>"365,3680"</f>
        <v>365,3680</v>
      </c>
      <c r="V53" s="13" t="s">
        <v>42</v>
      </c>
    </row>
    <row r="54" spans="1:22">
      <c r="A54" s="14" t="s">
        <v>246</v>
      </c>
      <c r="B54" s="13" t="s">
        <v>151</v>
      </c>
      <c r="C54" s="13" t="s">
        <v>170</v>
      </c>
      <c r="D54" s="13" t="s">
        <v>153</v>
      </c>
      <c r="E54" s="13" t="s">
        <v>471</v>
      </c>
      <c r="F54" s="13" t="s">
        <v>154</v>
      </c>
      <c r="G54" s="13" t="s">
        <v>52</v>
      </c>
      <c r="H54" s="27" t="s">
        <v>100</v>
      </c>
      <c r="I54" s="28" t="s">
        <v>155</v>
      </c>
      <c r="J54" s="28" t="s">
        <v>146</v>
      </c>
      <c r="K54" s="14"/>
      <c r="L54" s="27" t="s">
        <v>53</v>
      </c>
      <c r="M54" s="28" t="s">
        <v>74</v>
      </c>
      <c r="N54" s="28" t="s">
        <v>74</v>
      </c>
      <c r="O54" s="14"/>
      <c r="P54" s="27" t="s">
        <v>156</v>
      </c>
      <c r="Q54" s="27" t="s">
        <v>157</v>
      </c>
      <c r="R54" s="27" t="s">
        <v>158</v>
      </c>
      <c r="S54" s="14"/>
      <c r="T54" s="14" t="str">
        <f>"487,5"</f>
        <v>487,5</v>
      </c>
      <c r="U54" s="14" t="str">
        <f>"332,5725"</f>
        <v>332,5725</v>
      </c>
      <c r="V54" s="13" t="s">
        <v>159</v>
      </c>
    </row>
    <row r="55" spans="1:22">
      <c r="A55" s="12" t="s">
        <v>248</v>
      </c>
      <c r="B55" s="11" t="s">
        <v>171</v>
      </c>
      <c r="C55" s="11" t="s">
        <v>172</v>
      </c>
      <c r="D55" s="11" t="s">
        <v>173</v>
      </c>
      <c r="E55" s="11" t="s">
        <v>471</v>
      </c>
      <c r="F55" s="11" t="s">
        <v>86</v>
      </c>
      <c r="G55" s="11" t="s">
        <v>36</v>
      </c>
      <c r="H55" s="25" t="s">
        <v>128</v>
      </c>
      <c r="I55" s="25" t="s">
        <v>61</v>
      </c>
      <c r="J55" s="26" t="s">
        <v>118</v>
      </c>
      <c r="K55" s="12"/>
      <c r="L55" s="25" t="s">
        <v>25</v>
      </c>
      <c r="M55" s="26" t="s">
        <v>40</v>
      </c>
      <c r="N55" s="26" t="s">
        <v>40</v>
      </c>
      <c r="O55" s="12"/>
      <c r="P55" s="25" t="s">
        <v>61</v>
      </c>
      <c r="Q55" s="25" t="s">
        <v>62</v>
      </c>
      <c r="R55" s="25" t="s">
        <v>63</v>
      </c>
      <c r="S55" s="12"/>
      <c r="T55" s="12" t="str">
        <f>"365,0"</f>
        <v>365,0</v>
      </c>
      <c r="U55" s="12" t="str">
        <f>"253,2735"</f>
        <v>253,2735</v>
      </c>
      <c r="V55" s="11" t="s">
        <v>42</v>
      </c>
    </row>
    <row r="56" spans="1:22">
      <c r="B56" s="7" t="s">
        <v>247</v>
      </c>
    </row>
    <row r="57" spans="1:22" ht="16">
      <c r="A57" s="100" t="s">
        <v>174</v>
      </c>
      <c r="B57" s="100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</row>
    <row r="58" spans="1:22">
      <c r="A58" s="10" t="s">
        <v>245</v>
      </c>
      <c r="B58" s="9" t="s">
        <v>175</v>
      </c>
      <c r="C58" s="9" t="s">
        <v>176</v>
      </c>
      <c r="D58" s="9" t="s">
        <v>177</v>
      </c>
      <c r="E58" s="9" t="s">
        <v>471</v>
      </c>
      <c r="F58" s="9" t="s">
        <v>86</v>
      </c>
      <c r="G58" s="9" t="s">
        <v>36</v>
      </c>
      <c r="H58" s="23" t="s">
        <v>99</v>
      </c>
      <c r="I58" s="23" t="s">
        <v>100</v>
      </c>
      <c r="J58" s="23" t="s">
        <v>167</v>
      </c>
      <c r="K58" s="10"/>
      <c r="L58" s="23" t="s">
        <v>61</v>
      </c>
      <c r="M58" s="23" t="s">
        <v>118</v>
      </c>
      <c r="N58" s="23" t="s">
        <v>62</v>
      </c>
      <c r="O58" s="10"/>
      <c r="P58" s="23" t="s">
        <v>178</v>
      </c>
      <c r="Q58" s="23" t="s">
        <v>179</v>
      </c>
      <c r="R58" s="23" t="s">
        <v>180</v>
      </c>
      <c r="S58" s="10"/>
      <c r="T58" s="10" t="str">
        <f>"550,0"</f>
        <v>550,0</v>
      </c>
      <c r="U58" s="10" t="str">
        <f>"354,2000"</f>
        <v>354,2000</v>
      </c>
      <c r="V58" s="9" t="s">
        <v>42</v>
      </c>
    </row>
    <row r="59" spans="1:22">
      <c r="A59" s="12" t="s">
        <v>246</v>
      </c>
      <c r="B59" s="11" t="s">
        <v>181</v>
      </c>
      <c r="C59" s="11" t="s">
        <v>182</v>
      </c>
      <c r="D59" s="11" t="s">
        <v>183</v>
      </c>
      <c r="E59" s="11" t="s">
        <v>471</v>
      </c>
      <c r="F59" s="11" t="s">
        <v>154</v>
      </c>
      <c r="G59" s="11" t="s">
        <v>52</v>
      </c>
      <c r="H59" s="26" t="s">
        <v>167</v>
      </c>
      <c r="I59" s="25" t="s">
        <v>155</v>
      </c>
      <c r="J59" s="26" t="s">
        <v>184</v>
      </c>
      <c r="K59" s="12"/>
      <c r="L59" s="25" t="s">
        <v>81</v>
      </c>
      <c r="M59" s="25" t="s">
        <v>185</v>
      </c>
      <c r="N59" s="26" t="s">
        <v>121</v>
      </c>
      <c r="O59" s="12"/>
      <c r="P59" s="25" t="s">
        <v>184</v>
      </c>
      <c r="Q59" s="25" t="s">
        <v>158</v>
      </c>
      <c r="R59" s="25" t="s">
        <v>186</v>
      </c>
      <c r="S59" s="12"/>
      <c r="T59" s="12" t="str">
        <f>"547,5"</f>
        <v>547,5</v>
      </c>
      <c r="U59" s="12" t="str">
        <f>"354,0683"</f>
        <v>354,0683</v>
      </c>
      <c r="V59" s="11" t="s">
        <v>159</v>
      </c>
    </row>
    <row r="60" spans="1:22">
      <c r="B60" s="7" t="s">
        <v>247</v>
      </c>
    </row>
    <row r="61" spans="1:22" ht="16">
      <c r="A61" s="100" t="s">
        <v>187</v>
      </c>
      <c r="B61" s="100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</row>
    <row r="62" spans="1:22">
      <c r="A62" s="10" t="s">
        <v>245</v>
      </c>
      <c r="B62" s="9" t="s">
        <v>188</v>
      </c>
      <c r="C62" s="9" t="s">
        <v>189</v>
      </c>
      <c r="D62" s="9" t="s">
        <v>190</v>
      </c>
      <c r="E62" s="9" t="s">
        <v>470</v>
      </c>
      <c r="F62" s="9" t="s">
        <v>191</v>
      </c>
      <c r="G62" s="9" t="s">
        <v>192</v>
      </c>
      <c r="H62" s="23" t="s">
        <v>99</v>
      </c>
      <c r="I62" s="23" t="s">
        <v>167</v>
      </c>
      <c r="J62" s="24" t="s">
        <v>157</v>
      </c>
      <c r="K62" s="10"/>
      <c r="L62" s="23" t="s">
        <v>128</v>
      </c>
      <c r="M62" s="23" t="s">
        <v>61</v>
      </c>
      <c r="N62" s="24" t="s">
        <v>62</v>
      </c>
      <c r="O62" s="10"/>
      <c r="P62" s="23" t="s">
        <v>169</v>
      </c>
      <c r="Q62" s="23" t="s">
        <v>193</v>
      </c>
      <c r="R62" s="23" t="s">
        <v>194</v>
      </c>
      <c r="S62" s="10"/>
      <c r="T62" s="10" t="str">
        <f>"560,0"</f>
        <v>560,0</v>
      </c>
      <c r="U62" s="10" t="str">
        <f>"350,8960"</f>
        <v>350,8960</v>
      </c>
      <c r="V62" s="9" t="s">
        <v>195</v>
      </c>
    </row>
    <row r="63" spans="1:22">
      <c r="A63" s="14" t="s">
        <v>245</v>
      </c>
      <c r="B63" s="13" t="s">
        <v>196</v>
      </c>
      <c r="C63" s="13" t="s">
        <v>197</v>
      </c>
      <c r="D63" s="13" t="s">
        <v>198</v>
      </c>
      <c r="E63" s="13" t="s">
        <v>471</v>
      </c>
      <c r="F63" s="13"/>
      <c r="G63" s="13" t="s">
        <v>199</v>
      </c>
      <c r="H63" s="27" t="s">
        <v>146</v>
      </c>
      <c r="I63" s="27" t="s">
        <v>157</v>
      </c>
      <c r="J63" s="27" t="s">
        <v>158</v>
      </c>
      <c r="K63" s="14"/>
      <c r="L63" s="27" t="s">
        <v>118</v>
      </c>
      <c r="M63" s="27" t="s">
        <v>119</v>
      </c>
      <c r="N63" s="27" t="s">
        <v>97</v>
      </c>
      <c r="O63" s="14"/>
      <c r="P63" s="27" t="s">
        <v>200</v>
      </c>
      <c r="Q63" s="27" t="s">
        <v>178</v>
      </c>
      <c r="R63" s="27" t="s">
        <v>186</v>
      </c>
      <c r="S63" s="14"/>
      <c r="T63" s="14" t="str">
        <f>"587,5"</f>
        <v>587,5</v>
      </c>
      <c r="U63" s="14" t="str">
        <f>"370,0075"</f>
        <v>370,0075</v>
      </c>
      <c r="V63" s="13"/>
    </row>
    <row r="64" spans="1:22">
      <c r="A64" s="12" t="s">
        <v>246</v>
      </c>
      <c r="B64" s="11" t="s">
        <v>201</v>
      </c>
      <c r="C64" s="11" t="s">
        <v>202</v>
      </c>
      <c r="D64" s="11" t="s">
        <v>203</v>
      </c>
      <c r="E64" s="11" t="s">
        <v>471</v>
      </c>
      <c r="F64" s="11" t="s">
        <v>15</v>
      </c>
      <c r="G64" s="11" t="s">
        <v>16</v>
      </c>
      <c r="H64" s="25" t="s">
        <v>157</v>
      </c>
      <c r="I64" s="25" t="s">
        <v>204</v>
      </c>
      <c r="J64" s="26" t="s">
        <v>169</v>
      </c>
      <c r="K64" s="12"/>
      <c r="L64" s="25" t="s">
        <v>128</v>
      </c>
      <c r="M64" s="25" t="s">
        <v>205</v>
      </c>
      <c r="N64" s="25" t="s">
        <v>118</v>
      </c>
      <c r="O64" s="12"/>
      <c r="P64" s="26" t="s">
        <v>206</v>
      </c>
      <c r="Q64" s="25" t="s">
        <v>186</v>
      </c>
      <c r="R64" s="25" t="s">
        <v>207</v>
      </c>
      <c r="S64" s="12"/>
      <c r="T64" s="12" t="str">
        <f>"580,0"</f>
        <v>580,0</v>
      </c>
      <c r="U64" s="12" t="str">
        <f>"353,3940"</f>
        <v>353,3940</v>
      </c>
      <c r="V64" s="11" t="s">
        <v>444</v>
      </c>
    </row>
    <row r="65" spans="1:22">
      <c r="B65" s="7" t="s">
        <v>247</v>
      </c>
    </row>
    <row r="66" spans="1:22" ht="16">
      <c r="A66" s="100" t="s">
        <v>208</v>
      </c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</row>
    <row r="67" spans="1:22">
      <c r="A67" s="10" t="s">
        <v>245</v>
      </c>
      <c r="B67" s="9" t="s">
        <v>209</v>
      </c>
      <c r="C67" s="9" t="s">
        <v>452</v>
      </c>
      <c r="D67" s="9" t="s">
        <v>210</v>
      </c>
      <c r="E67" s="9" t="s">
        <v>468</v>
      </c>
      <c r="F67" s="9" t="s">
        <v>15</v>
      </c>
      <c r="G67" s="9" t="s">
        <v>16</v>
      </c>
      <c r="H67" s="24" t="s">
        <v>41</v>
      </c>
      <c r="I67" s="24" t="s">
        <v>41</v>
      </c>
      <c r="J67" s="23" t="s">
        <v>74</v>
      </c>
      <c r="K67" s="10"/>
      <c r="L67" s="24" t="s">
        <v>139</v>
      </c>
      <c r="M67" s="23" t="s">
        <v>139</v>
      </c>
      <c r="N67" s="23" t="s">
        <v>23</v>
      </c>
      <c r="O67" s="10"/>
      <c r="P67" s="24" t="s">
        <v>41</v>
      </c>
      <c r="Q67" s="23" t="s">
        <v>74</v>
      </c>
      <c r="R67" s="23" t="s">
        <v>128</v>
      </c>
      <c r="S67" s="10"/>
      <c r="T67" s="10" t="str">
        <f>"307,5"</f>
        <v>307,5</v>
      </c>
      <c r="U67" s="10" t="str">
        <f>"183,5160"</f>
        <v>183,5160</v>
      </c>
      <c r="V67" s="9" t="s">
        <v>444</v>
      </c>
    </row>
    <row r="68" spans="1:22">
      <c r="A68" s="14" t="s">
        <v>245</v>
      </c>
      <c r="B68" s="13" t="s">
        <v>211</v>
      </c>
      <c r="C68" s="13" t="s">
        <v>212</v>
      </c>
      <c r="D68" s="13" t="s">
        <v>213</v>
      </c>
      <c r="E68" s="13" t="s">
        <v>471</v>
      </c>
      <c r="F68" s="13" t="s">
        <v>86</v>
      </c>
      <c r="G68" s="13" t="s">
        <v>36</v>
      </c>
      <c r="H68" s="27" t="s">
        <v>178</v>
      </c>
      <c r="I68" s="27" t="s">
        <v>179</v>
      </c>
      <c r="J68" s="28" t="s">
        <v>207</v>
      </c>
      <c r="K68" s="14"/>
      <c r="L68" s="27" t="s">
        <v>121</v>
      </c>
      <c r="M68" s="27" t="s">
        <v>63</v>
      </c>
      <c r="N68" s="27" t="s">
        <v>98</v>
      </c>
      <c r="O68" s="14"/>
      <c r="P68" s="27" t="s">
        <v>169</v>
      </c>
      <c r="Q68" s="27" t="s">
        <v>193</v>
      </c>
      <c r="R68" s="14"/>
      <c r="S68" s="14"/>
      <c r="T68" s="14" t="str">
        <f>"617,5"</f>
        <v>617,5</v>
      </c>
      <c r="U68" s="14" t="str">
        <f>"364,6337"</f>
        <v>364,6337</v>
      </c>
      <c r="V68" s="13" t="s">
        <v>214</v>
      </c>
    </row>
    <row r="69" spans="1:22">
      <c r="A69" s="14" t="s">
        <v>246</v>
      </c>
      <c r="B69" s="13" t="s">
        <v>215</v>
      </c>
      <c r="C69" s="13" t="s">
        <v>216</v>
      </c>
      <c r="D69" s="13" t="s">
        <v>217</v>
      </c>
      <c r="E69" s="13" t="s">
        <v>471</v>
      </c>
      <c r="F69" s="13"/>
      <c r="G69" s="13" t="s">
        <v>199</v>
      </c>
      <c r="H69" s="27" t="s">
        <v>167</v>
      </c>
      <c r="I69" s="27" t="s">
        <v>156</v>
      </c>
      <c r="J69" s="27" t="s">
        <v>146</v>
      </c>
      <c r="K69" s="14"/>
      <c r="L69" s="27" t="s">
        <v>121</v>
      </c>
      <c r="M69" s="27" t="s">
        <v>63</v>
      </c>
      <c r="N69" s="27" t="s">
        <v>65</v>
      </c>
      <c r="O69" s="14"/>
      <c r="P69" s="27" t="s">
        <v>204</v>
      </c>
      <c r="Q69" s="27" t="s">
        <v>169</v>
      </c>
      <c r="R69" s="27" t="s">
        <v>180</v>
      </c>
      <c r="S69" s="14"/>
      <c r="T69" s="14" t="str">
        <f>"570,0"</f>
        <v>570,0</v>
      </c>
      <c r="U69" s="14" t="str">
        <f>"339,0360"</f>
        <v>339,0360</v>
      </c>
      <c r="V69" s="13"/>
    </row>
    <row r="70" spans="1:22">
      <c r="A70" s="12" t="s">
        <v>248</v>
      </c>
      <c r="B70" s="11" t="s">
        <v>218</v>
      </c>
      <c r="C70" s="11" t="s">
        <v>219</v>
      </c>
      <c r="D70" s="11" t="s">
        <v>220</v>
      </c>
      <c r="E70" s="11" t="s">
        <v>471</v>
      </c>
      <c r="F70" s="11"/>
      <c r="G70" s="11" t="s">
        <v>221</v>
      </c>
      <c r="H70" s="25" t="s">
        <v>99</v>
      </c>
      <c r="I70" s="25" t="s">
        <v>100</v>
      </c>
      <c r="J70" s="26" t="s">
        <v>156</v>
      </c>
      <c r="K70" s="12"/>
      <c r="L70" s="25" t="s">
        <v>61</v>
      </c>
      <c r="M70" s="25" t="s">
        <v>118</v>
      </c>
      <c r="N70" s="25" t="s">
        <v>121</v>
      </c>
      <c r="O70" s="12"/>
      <c r="P70" s="25" t="s">
        <v>157</v>
      </c>
      <c r="Q70" s="25" t="s">
        <v>178</v>
      </c>
      <c r="R70" s="25" t="s">
        <v>169</v>
      </c>
      <c r="S70" s="12"/>
      <c r="T70" s="12" t="str">
        <f>"527,5"</f>
        <v>527,5</v>
      </c>
      <c r="U70" s="12" t="str">
        <f>"310,9613"</f>
        <v>310,9613</v>
      </c>
      <c r="V70" s="11"/>
    </row>
    <row r="71" spans="1:22">
      <c r="B71" s="7" t="s">
        <v>247</v>
      </c>
    </row>
    <row r="72" spans="1:22" ht="16">
      <c r="A72" s="100" t="s">
        <v>222</v>
      </c>
      <c r="B72" s="10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</row>
    <row r="73" spans="1:22">
      <c r="A73" s="16" t="s">
        <v>245</v>
      </c>
      <c r="B73" s="15" t="s">
        <v>223</v>
      </c>
      <c r="C73" s="15" t="s">
        <v>224</v>
      </c>
      <c r="D73" s="15" t="s">
        <v>225</v>
      </c>
      <c r="E73" s="15" t="s">
        <v>471</v>
      </c>
      <c r="F73" s="15" t="s">
        <v>191</v>
      </c>
      <c r="G73" s="15" t="s">
        <v>226</v>
      </c>
      <c r="H73" s="30" t="s">
        <v>180</v>
      </c>
      <c r="I73" s="30" t="s">
        <v>194</v>
      </c>
      <c r="J73" s="16"/>
      <c r="K73" s="16"/>
      <c r="L73" s="30" t="s">
        <v>200</v>
      </c>
      <c r="M73" s="29" t="s">
        <v>204</v>
      </c>
      <c r="N73" s="29" t="s">
        <v>204</v>
      </c>
      <c r="O73" s="16"/>
      <c r="P73" s="30" t="s">
        <v>227</v>
      </c>
      <c r="Q73" s="30" t="s">
        <v>228</v>
      </c>
      <c r="R73" s="29" t="s">
        <v>229</v>
      </c>
      <c r="S73" s="16"/>
      <c r="T73" s="16" t="str">
        <f>"755,0"</f>
        <v>755,0</v>
      </c>
      <c r="U73" s="16" t="str">
        <f>"433,6720"</f>
        <v>433,6720</v>
      </c>
      <c r="V73" s="15"/>
    </row>
    <row r="74" spans="1:22">
      <c r="B74" s="7" t="s">
        <v>247</v>
      </c>
    </row>
    <row r="75" spans="1:22">
      <c r="B75" s="7" t="s">
        <v>247</v>
      </c>
    </row>
    <row r="76" spans="1:22">
      <c r="B76" s="7" t="s">
        <v>247</v>
      </c>
    </row>
    <row r="77" spans="1:22">
      <c r="B77" s="7" t="s">
        <v>247</v>
      </c>
    </row>
    <row r="78" spans="1:22">
      <c r="B78" s="7" t="s">
        <v>247</v>
      </c>
    </row>
    <row r="79" spans="1:22">
      <c r="B79" s="7" t="s">
        <v>247</v>
      </c>
    </row>
    <row r="80" spans="1:22">
      <c r="B80" s="7" t="s">
        <v>247</v>
      </c>
    </row>
    <row r="81" spans="2:2">
      <c r="B81" s="7" t="s">
        <v>247</v>
      </c>
    </row>
    <row r="82" spans="2:2">
      <c r="B82" s="7" t="s">
        <v>247</v>
      </c>
    </row>
    <row r="83" spans="2:2">
      <c r="B83" s="7" t="s">
        <v>247</v>
      </c>
    </row>
    <row r="84" spans="2:2">
      <c r="B84" s="7" t="s">
        <v>247</v>
      </c>
    </row>
    <row r="85" spans="2:2">
      <c r="B85" s="7" t="s">
        <v>247</v>
      </c>
    </row>
    <row r="86" spans="2:2">
      <c r="B86" s="7" t="s">
        <v>247</v>
      </c>
    </row>
    <row r="87" spans="2:2">
      <c r="B87" s="7" t="s">
        <v>247</v>
      </c>
    </row>
    <row r="88" spans="2:2">
      <c r="B88" s="7" t="s">
        <v>247</v>
      </c>
    </row>
    <row r="89" spans="2:2">
      <c r="B89" s="7" t="s">
        <v>247</v>
      </c>
    </row>
    <row r="90" spans="2:2">
      <c r="B90" s="7" t="s">
        <v>247</v>
      </c>
    </row>
  </sheetData>
  <mergeCells count="29">
    <mergeCell ref="A49:S49"/>
    <mergeCell ref="A57:S57"/>
    <mergeCell ref="A61:S61"/>
    <mergeCell ref="A66:S66"/>
    <mergeCell ref="A72:S72"/>
    <mergeCell ref="A27:S27"/>
    <mergeCell ref="A31:S31"/>
    <mergeCell ref="A34:S34"/>
    <mergeCell ref="A38:S38"/>
    <mergeCell ref="A42:S42"/>
    <mergeCell ref="A5:S5"/>
    <mergeCell ref="A9:S9"/>
    <mergeCell ref="A13:S13"/>
    <mergeCell ref="A18:S18"/>
    <mergeCell ref="A23:S23"/>
    <mergeCell ref="E3:E4"/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"/>
  <sheetViews>
    <sheetView zoomScaleNormal="100" workbookViewId="0">
      <selection activeCell="E56" sqref="E56"/>
    </sheetView>
  </sheetViews>
  <sheetFormatPr baseColWidth="10" defaultColWidth="9.1640625" defaultRowHeight="13"/>
  <cols>
    <col min="1" max="1" width="7.5" style="7" bestFit="1" customWidth="1"/>
    <col min="2" max="2" width="19.6640625" style="7" bestFit="1" customWidth="1"/>
    <col min="3" max="3" width="27.83203125" style="7" customWidth="1"/>
    <col min="4" max="4" width="21.5" style="7" bestFit="1" customWidth="1"/>
    <col min="5" max="5" width="10.5" style="7" bestFit="1" customWidth="1"/>
    <col min="6" max="6" width="22.6640625" style="7" bestFit="1" customWidth="1"/>
    <col min="7" max="7" width="32.33203125" style="7" customWidth="1"/>
    <col min="8" max="10" width="5.5" style="8" customWidth="1"/>
    <col min="11" max="11" width="4.83203125" style="8" customWidth="1"/>
    <col min="12" max="14" width="5.5" style="8" customWidth="1"/>
    <col min="15" max="15" width="4.83203125" style="8" customWidth="1"/>
    <col min="16" max="18" width="5.5" style="8" customWidth="1"/>
    <col min="19" max="19" width="4.83203125" style="8" customWidth="1"/>
    <col min="20" max="20" width="7.83203125" style="64" bestFit="1" customWidth="1"/>
    <col min="21" max="21" width="8.5" style="107" bestFit="1" customWidth="1"/>
    <col min="22" max="22" width="15.6640625" style="7" bestFit="1" customWidth="1"/>
    <col min="23" max="16384" width="9.1640625" style="3"/>
  </cols>
  <sheetData>
    <row r="1" spans="1:22" s="2" customFormat="1" ht="29" customHeight="1">
      <c r="A1" s="83" t="s">
        <v>456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</row>
    <row r="2" spans="1:22" s="2" customFormat="1" ht="62" customHeight="1" thickBot="1">
      <c r="A2" s="87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</row>
    <row r="3" spans="1:22" s="1" customFormat="1" ht="12.75" customHeight="1">
      <c r="A3" s="91" t="s">
        <v>467</v>
      </c>
      <c r="B3" s="96" t="s">
        <v>0</v>
      </c>
      <c r="C3" s="93" t="s">
        <v>465</v>
      </c>
      <c r="D3" s="93" t="s">
        <v>7</v>
      </c>
      <c r="E3" s="81" t="s">
        <v>466</v>
      </c>
      <c r="F3" s="81" t="s">
        <v>4</v>
      </c>
      <c r="G3" s="81" t="s">
        <v>6</v>
      </c>
      <c r="H3" s="81" t="s">
        <v>8</v>
      </c>
      <c r="I3" s="81"/>
      <c r="J3" s="81"/>
      <c r="K3" s="81"/>
      <c r="L3" s="81" t="s">
        <v>9</v>
      </c>
      <c r="M3" s="81"/>
      <c r="N3" s="81"/>
      <c r="O3" s="81"/>
      <c r="P3" s="81" t="s">
        <v>10</v>
      </c>
      <c r="Q3" s="81"/>
      <c r="R3" s="81"/>
      <c r="S3" s="81"/>
      <c r="T3" s="102" t="s">
        <v>1</v>
      </c>
      <c r="U3" s="105" t="s">
        <v>3</v>
      </c>
      <c r="V3" s="94" t="s">
        <v>2</v>
      </c>
    </row>
    <row r="4" spans="1:22" s="1" customFormat="1" ht="21" customHeight="1" thickBot="1">
      <c r="A4" s="92"/>
      <c r="B4" s="97"/>
      <c r="C4" s="82"/>
      <c r="D4" s="82"/>
      <c r="E4" s="82"/>
      <c r="F4" s="82"/>
      <c r="G4" s="82"/>
      <c r="H4" s="43">
        <v>1</v>
      </c>
      <c r="I4" s="43">
        <v>2</v>
      </c>
      <c r="J4" s="43">
        <v>3</v>
      </c>
      <c r="K4" s="43" t="s">
        <v>5</v>
      </c>
      <c r="L4" s="36">
        <v>1</v>
      </c>
      <c r="M4" s="36">
        <v>2</v>
      </c>
      <c r="N4" s="36">
        <v>3</v>
      </c>
      <c r="O4" s="36" t="s">
        <v>5</v>
      </c>
      <c r="P4" s="36">
        <v>1</v>
      </c>
      <c r="Q4" s="36">
        <v>2</v>
      </c>
      <c r="R4" s="36">
        <v>3</v>
      </c>
      <c r="S4" s="40" t="s">
        <v>5</v>
      </c>
      <c r="T4" s="103"/>
      <c r="U4" s="106"/>
      <c r="V4" s="95"/>
    </row>
    <row r="5" spans="1:22" ht="16">
      <c r="A5" s="98" t="s">
        <v>11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22">
      <c r="A6" s="34" t="s">
        <v>245</v>
      </c>
      <c r="B6" s="33" t="s">
        <v>26</v>
      </c>
      <c r="C6" s="33" t="s">
        <v>442</v>
      </c>
      <c r="D6" s="33" t="s">
        <v>27</v>
      </c>
      <c r="E6" s="33" t="s">
        <v>468</v>
      </c>
      <c r="F6" s="33" t="s">
        <v>15</v>
      </c>
      <c r="G6" s="33" t="s">
        <v>16</v>
      </c>
      <c r="H6" s="104">
        <v>0</v>
      </c>
      <c r="I6" s="104">
        <v>0</v>
      </c>
      <c r="J6" s="104">
        <v>0</v>
      </c>
      <c r="K6" s="34"/>
      <c r="L6" s="38" t="s">
        <v>29</v>
      </c>
      <c r="M6" s="35" t="s">
        <v>29</v>
      </c>
      <c r="N6" s="38" t="s">
        <v>30</v>
      </c>
      <c r="O6" s="34"/>
      <c r="P6" s="35" t="s">
        <v>22</v>
      </c>
      <c r="Q6" s="35" t="s">
        <v>31</v>
      </c>
      <c r="R6" s="35" t="s">
        <v>17</v>
      </c>
      <c r="S6" s="34"/>
      <c r="T6" s="65">
        <v>0</v>
      </c>
      <c r="U6" s="108">
        <v>0</v>
      </c>
      <c r="V6" s="33" t="s">
        <v>444</v>
      </c>
    </row>
    <row r="7" spans="1:22">
      <c r="B7" s="7" t="s">
        <v>247</v>
      </c>
    </row>
    <row r="8" spans="1:22" ht="16">
      <c r="A8" s="100" t="s">
        <v>360</v>
      </c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22">
      <c r="A9" s="34" t="s">
        <v>245</v>
      </c>
      <c r="B9" s="33" t="s">
        <v>430</v>
      </c>
      <c r="C9" s="33" t="s">
        <v>454</v>
      </c>
      <c r="D9" s="33" t="s">
        <v>431</v>
      </c>
      <c r="E9" s="33" t="s">
        <v>468</v>
      </c>
      <c r="F9" s="33" t="s">
        <v>86</v>
      </c>
      <c r="G9" s="33" t="s">
        <v>36</v>
      </c>
      <c r="H9" s="104">
        <v>0</v>
      </c>
      <c r="I9" s="104">
        <v>0</v>
      </c>
      <c r="J9" s="104">
        <v>0</v>
      </c>
      <c r="K9" s="34"/>
      <c r="L9" s="35" t="s">
        <v>432</v>
      </c>
      <c r="M9" s="35" t="s">
        <v>433</v>
      </c>
      <c r="N9" s="38" t="s">
        <v>46</v>
      </c>
      <c r="O9" s="34"/>
      <c r="P9" s="38" t="s">
        <v>20</v>
      </c>
      <c r="Q9" s="35" t="s">
        <v>22</v>
      </c>
      <c r="R9" s="35" t="s">
        <v>31</v>
      </c>
      <c r="S9" s="34"/>
      <c r="T9" s="65">
        <v>0</v>
      </c>
      <c r="U9" s="108">
        <v>0</v>
      </c>
      <c r="V9" s="33" t="s">
        <v>42</v>
      </c>
    </row>
    <row r="10" spans="1:22">
      <c r="B10" s="7" t="s">
        <v>247</v>
      </c>
    </row>
    <row r="11" spans="1:22" ht="16">
      <c r="A11" s="100" t="s">
        <v>32</v>
      </c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spans="1:22">
      <c r="A12" s="32" t="s">
        <v>245</v>
      </c>
      <c r="B12" s="31" t="s">
        <v>43</v>
      </c>
      <c r="C12" s="31" t="s">
        <v>443</v>
      </c>
      <c r="D12" s="31" t="s">
        <v>44</v>
      </c>
      <c r="E12" s="31" t="s">
        <v>468</v>
      </c>
      <c r="F12" s="31" t="s">
        <v>15</v>
      </c>
      <c r="G12" s="31" t="s">
        <v>16</v>
      </c>
      <c r="H12" s="104">
        <v>0</v>
      </c>
      <c r="I12" s="104">
        <v>0</v>
      </c>
      <c r="J12" s="104">
        <v>0</v>
      </c>
      <c r="K12" s="32"/>
      <c r="L12" s="37" t="s">
        <v>46</v>
      </c>
      <c r="M12" s="37" t="s">
        <v>29</v>
      </c>
      <c r="N12" s="39" t="s">
        <v>30</v>
      </c>
      <c r="O12" s="32"/>
      <c r="P12" s="39" t="s">
        <v>22</v>
      </c>
      <c r="Q12" s="39" t="s">
        <v>31</v>
      </c>
      <c r="R12" s="37" t="s">
        <v>31</v>
      </c>
      <c r="S12" s="32"/>
      <c r="T12" s="66">
        <v>0</v>
      </c>
      <c r="U12" s="109">
        <v>0</v>
      </c>
      <c r="V12" s="31" t="s">
        <v>444</v>
      </c>
    </row>
    <row r="13" spans="1:22">
      <c r="A13" s="12" t="s">
        <v>245</v>
      </c>
      <c r="B13" s="11" t="s">
        <v>361</v>
      </c>
      <c r="C13" s="11" t="s">
        <v>362</v>
      </c>
      <c r="D13" s="11" t="s">
        <v>44</v>
      </c>
      <c r="E13" s="11" t="s">
        <v>471</v>
      </c>
      <c r="F13" s="11" t="s">
        <v>15</v>
      </c>
      <c r="G13" s="11" t="s">
        <v>16</v>
      </c>
      <c r="H13" s="104">
        <v>0</v>
      </c>
      <c r="I13" s="104">
        <v>0</v>
      </c>
      <c r="J13" s="104">
        <v>0</v>
      </c>
      <c r="K13" s="12"/>
      <c r="L13" s="26" t="s">
        <v>21</v>
      </c>
      <c r="M13" s="26" t="s">
        <v>21</v>
      </c>
      <c r="N13" s="25" t="s">
        <v>21</v>
      </c>
      <c r="O13" s="12"/>
      <c r="P13" s="25" t="s">
        <v>109</v>
      </c>
      <c r="Q13" s="26" t="s">
        <v>24</v>
      </c>
      <c r="R13" s="25" t="s">
        <v>25</v>
      </c>
      <c r="S13" s="12"/>
      <c r="T13" s="67">
        <v>0</v>
      </c>
      <c r="U13" s="110">
        <v>0</v>
      </c>
      <c r="V13" s="11" t="s">
        <v>444</v>
      </c>
    </row>
    <row r="14" spans="1:22">
      <c r="B14" s="7" t="s">
        <v>247</v>
      </c>
    </row>
    <row r="15" spans="1:22" ht="16">
      <c r="A15" s="100" t="s">
        <v>75</v>
      </c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22">
      <c r="A16" s="34" t="s">
        <v>245</v>
      </c>
      <c r="B16" s="33" t="s">
        <v>76</v>
      </c>
      <c r="C16" s="33" t="s">
        <v>77</v>
      </c>
      <c r="D16" s="33" t="s">
        <v>78</v>
      </c>
      <c r="E16" s="33" t="s">
        <v>471</v>
      </c>
      <c r="F16" s="33" t="s">
        <v>79</v>
      </c>
      <c r="G16" s="33" t="s">
        <v>16</v>
      </c>
      <c r="H16" s="104">
        <v>0</v>
      </c>
      <c r="I16" s="104">
        <v>0</v>
      </c>
      <c r="J16" s="104">
        <v>0</v>
      </c>
      <c r="K16" s="34"/>
      <c r="L16" s="35" t="s">
        <v>18</v>
      </c>
      <c r="M16" s="35" t="s">
        <v>80</v>
      </c>
      <c r="N16" s="35" t="s">
        <v>19</v>
      </c>
      <c r="O16" s="34"/>
      <c r="P16" s="35" t="s">
        <v>81</v>
      </c>
      <c r="Q16" s="35" t="s">
        <v>61</v>
      </c>
      <c r="R16" s="34"/>
      <c r="S16" s="34"/>
      <c r="T16" s="65">
        <v>0</v>
      </c>
      <c r="U16" s="108">
        <v>0</v>
      </c>
      <c r="V16" s="33" t="s">
        <v>82</v>
      </c>
    </row>
    <row r="17" spans="1:22">
      <c r="B17" s="7" t="s">
        <v>247</v>
      </c>
    </row>
    <row r="18" spans="1:22" ht="16">
      <c r="A18" s="100" t="s">
        <v>93</v>
      </c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spans="1:22">
      <c r="A19" s="32" t="s">
        <v>245</v>
      </c>
      <c r="B19" s="31" t="s">
        <v>94</v>
      </c>
      <c r="C19" s="31" t="s">
        <v>95</v>
      </c>
      <c r="D19" s="31" t="s">
        <v>96</v>
      </c>
      <c r="E19" s="31" t="s">
        <v>471</v>
      </c>
      <c r="F19" s="31" t="s">
        <v>79</v>
      </c>
      <c r="G19" s="31" t="s">
        <v>16</v>
      </c>
      <c r="H19" s="104">
        <v>0</v>
      </c>
      <c r="I19" s="104">
        <v>0</v>
      </c>
      <c r="J19" s="104">
        <v>0</v>
      </c>
      <c r="K19" s="32"/>
      <c r="L19" s="37" t="s">
        <v>38</v>
      </c>
      <c r="M19" s="37" t="s">
        <v>25</v>
      </c>
      <c r="N19" s="39" t="s">
        <v>72</v>
      </c>
      <c r="O19" s="32"/>
      <c r="P19" s="37" t="s">
        <v>65</v>
      </c>
      <c r="Q19" s="37" t="s">
        <v>99</v>
      </c>
      <c r="R19" s="37" t="s">
        <v>100</v>
      </c>
      <c r="S19" s="32"/>
      <c r="T19" s="66">
        <v>0</v>
      </c>
      <c r="U19" s="109">
        <v>0</v>
      </c>
      <c r="V19" s="31" t="s">
        <v>82</v>
      </c>
    </row>
    <row r="20" spans="1:22">
      <c r="A20" s="12" t="s">
        <v>245</v>
      </c>
      <c r="B20" s="11" t="s">
        <v>101</v>
      </c>
      <c r="C20" s="11" t="s">
        <v>102</v>
      </c>
      <c r="D20" s="11" t="s">
        <v>103</v>
      </c>
      <c r="E20" s="11" t="s">
        <v>472</v>
      </c>
      <c r="F20" s="11" t="s">
        <v>104</v>
      </c>
      <c r="G20" s="11" t="s">
        <v>36</v>
      </c>
      <c r="H20" s="104">
        <v>0</v>
      </c>
      <c r="I20" s="104">
        <v>0</v>
      </c>
      <c r="J20" s="104">
        <v>0</v>
      </c>
      <c r="K20" s="12"/>
      <c r="L20" s="25" t="s">
        <v>22</v>
      </c>
      <c r="M20" s="25" t="s">
        <v>31</v>
      </c>
      <c r="N20" s="25" t="s">
        <v>54</v>
      </c>
      <c r="O20" s="12"/>
      <c r="P20" s="25" t="s">
        <v>53</v>
      </c>
      <c r="Q20" s="25" t="s">
        <v>88</v>
      </c>
      <c r="R20" s="25" t="s">
        <v>105</v>
      </c>
      <c r="S20" s="12"/>
      <c r="T20" s="67">
        <v>0</v>
      </c>
      <c r="U20" s="110">
        <v>0</v>
      </c>
      <c r="V20" s="11" t="s">
        <v>435</v>
      </c>
    </row>
    <row r="21" spans="1:22">
      <c r="B21" s="7" t="s">
        <v>247</v>
      </c>
    </row>
    <row r="22" spans="1:22" ht="16">
      <c r="A22" s="100" t="s">
        <v>174</v>
      </c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spans="1:22">
      <c r="A23" s="34" t="s">
        <v>245</v>
      </c>
      <c r="B23" s="33" t="s">
        <v>363</v>
      </c>
      <c r="C23" s="33" t="s">
        <v>364</v>
      </c>
      <c r="D23" s="33" t="s">
        <v>365</v>
      </c>
      <c r="E23" s="33" t="s">
        <v>471</v>
      </c>
      <c r="F23" s="33" t="s">
        <v>79</v>
      </c>
      <c r="G23" s="33" t="s">
        <v>16</v>
      </c>
      <c r="H23" s="104">
        <v>0</v>
      </c>
      <c r="I23" s="104">
        <v>0</v>
      </c>
      <c r="J23" s="104">
        <v>0</v>
      </c>
      <c r="K23" s="34"/>
      <c r="L23" s="35" t="s">
        <v>31</v>
      </c>
      <c r="M23" s="35" t="s">
        <v>54</v>
      </c>
      <c r="N23" s="35" t="s">
        <v>17</v>
      </c>
      <c r="O23" s="34"/>
      <c r="P23" s="35" t="s">
        <v>41</v>
      </c>
      <c r="Q23" s="35" t="s">
        <v>88</v>
      </c>
      <c r="R23" s="35" t="s">
        <v>105</v>
      </c>
      <c r="S23" s="34"/>
      <c r="T23" s="65">
        <v>0</v>
      </c>
      <c r="U23" s="108">
        <v>0</v>
      </c>
      <c r="V23" s="33" t="s">
        <v>82</v>
      </c>
    </row>
    <row r="24" spans="1:22">
      <c r="B24" s="7" t="s">
        <v>247</v>
      </c>
    </row>
    <row r="25" spans="1:22" ht="16">
      <c r="A25" s="100" t="s">
        <v>106</v>
      </c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spans="1:22">
      <c r="A26" s="34" t="s">
        <v>245</v>
      </c>
      <c r="B26" s="33" t="s">
        <v>107</v>
      </c>
      <c r="C26" s="33" t="s">
        <v>445</v>
      </c>
      <c r="D26" s="33" t="s">
        <v>108</v>
      </c>
      <c r="E26" s="33" t="s">
        <v>468</v>
      </c>
      <c r="F26" s="33" t="s">
        <v>15</v>
      </c>
      <c r="G26" s="33" t="s">
        <v>16</v>
      </c>
      <c r="H26" s="104">
        <v>0</v>
      </c>
      <c r="I26" s="104">
        <v>0</v>
      </c>
      <c r="J26" s="104">
        <v>0</v>
      </c>
      <c r="K26" s="34"/>
      <c r="L26" s="35" t="s">
        <v>39</v>
      </c>
      <c r="M26" s="35" t="s">
        <v>73</v>
      </c>
      <c r="N26" s="38" t="s">
        <v>54</v>
      </c>
      <c r="O26" s="34"/>
      <c r="P26" s="35" t="s">
        <v>109</v>
      </c>
      <c r="Q26" s="38" t="s">
        <v>24</v>
      </c>
      <c r="R26" s="35" t="s">
        <v>24</v>
      </c>
      <c r="S26" s="34"/>
      <c r="T26" s="65">
        <v>0</v>
      </c>
      <c r="U26" s="108">
        <v>0</v>
      </c>
      <c r="V26" s="33" t="s">
        <v>444</v>
      </c>
    </row>
    <row r="27" spans="1:22">
      <c r="B27" s="7" t="s">
        <v>247</v>
      </c>
    </row>
    <row r="28" spans="1:22" ht="16">
      <c r="A28" s="100" t="s">
        <v>32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22">
      <c r="A29" s="34" t="s">
        <v>245</v>
      </c>
      <c r="B29" s="33" t="s">
        <v>113</v>
      </c>
      <c r="C29" s="33" t="s">
        <v>447</v>
      </c>
      <c r="D29" s="33" t="s">
        <v>114</v>
      </c>
      <c r="E29" s="33" t="s">
        <v>468</v>
      </c>
      <c r="F29" s="33" t="s">
        <v>15</v>
      </c>
      <c r="G29" s="33" t="s">
        <v>16</v>
      </c>
      <c r="H29" s="104">
        <v>0</v>
      </c>
      <c r="I29" s="104">
        <v>0</v>
      </c>
      <c r="J29" s="104">
        <v>0</v>
      </c>
      <c r="K29" s="34"/>
      <c r="L29" s="35" t="s">
        <v>30</v>
      </c>
      <c r="M29" s="35" t="s">
        <v>28</v>
      </c>
      <c r="N29" s="38" t="s">
        <v>45</v>
      </c>
      <c r="O29" s="34"/>
      <c r="P29" s="35" t="s">
        <v>31</v>
      </c>
      <c r="Q29" s="35" t="s">
        <v>54</v>
      </c>
      <c r="R29" s="35" t="s">
        <v>112</v>
      </c>
      <c r="S29" s="34"/>
      <c r="T29" s="65">
        <v>0</v>
      </c>
      <c r="U29" s="108">
        <v>0</v>
      </c>
      <c r="V29" s="33" t="s">
        <v>444</v>
      </c>
    </row>
    <row r="30" spans="1:22">
      <c r="B30" s="7" t="s">
        <v>247</v>
      </c>
    </row>
    <row r="31" spans="1:22" ht="16">
      <c r="A31" s="100" t="s">
        <v>47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22">
      <c r="A32" s="34" t="s">
        <v>245</v>
      </c>
      <c r="B32" s="33" t="s">
        <v>122</v>
      </c>
      <c r="C32" s="33" t="s">
        <v>450</v>
      </c>
      <c r="D32" s="33" t="s">
        <v>123</v>
      </c>
      <c r="E32" s="33" t="s">
        <v>468</v>
      </c>
      <c r="F32" s="33" t="s">
        <v>15</v>
      </c>
      <c r="G32" s="33" t="s">
        <v>16</v>
      </c>
      <c r="H32" s="104">
        <v>0</v>
      </c>
      <c r="I32" s="104">
        <v>0</v>
      </c>
      <c r="J32" s="104">
        <v>0</v>
      </c>
      <c r="K32" s="34"/>
      <c r="L32" s="38" t="s">
        <v>39</v>
      </c>
      <c r="M32" s="35" t="s">
        <v>31</v>
      </c>
      <c r="N32" s="38" t="s">
        <v>73</v>
      </c>
      <c r="O32" s="34"/>
      <c r="P32" s="35" t="s">
        <v>38</v>
      </c>
      <c r="Q32" s="35" t="s">
        <v>25</v>
      </c>
      <c r="R32" s="38" t="s">
        <v>41</v>
      </c>
      <c r="S32" s="34"/>
      <c r="T32" s="65">
        <v>0</v>
      </c>
      <c r="U32" s="108">
        <v>0</v>
      </c>
      <c r="V32" s="33" t="s">
        <v>444</v>
      </c>
    </row>
    <row r="33" spans="1:22">
      <c r="B33" s="7" t="s">
        <v>247</v>
      </c>
    </row>
    <row r="34" spans="1:22" ht="16">
      <c r="A34" s="100" t="s">
        <v>75</v>
      </c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spans="1:22">
      <c r="A35" s="34" t="s">
        <v>245</v>
      </c>
      <c r="B35" s="33" t="s">
        <v>124</v>
      </c>
      <c r="C35" s="33" t="s">
        <v>448</v>
      </c>
      <c r="D35" s="33" t="s">
        <v>125</v>
      </c>
      <c r="E35" s="33" t="s">
        <v>468</v>
      </c>
      <c r="F35" s="33" t="s">
        <v>15</v>
      </c>
      <c r="G35" s="33" t="s">
        <v>16</v>
      </c>
      <c r="H35" s="104">
        <v>0</v>
      </c>
      <c r="I35" s="104">
        <v>0</v>
      </c>
      <c r="J35" s="104">
        <v>0</v>
      </c>
      <c r="K35" s="34"/>
      <c r="L35" s="35" t="s">
        <v>54</v>
      </c>
      <c r="M35" s="38" t="s">
        <v>17</v>
      </c>
      <c r="N35" s="38" t="s">
        <v>17</v>
      </c>
      <c r="O35" s="34"/>
      <c r="P35" s="35" t="s">
        <v>40</v>
      </c>
      <c r="Q35" s="35" t="s">
        <v>41</v>
      </c>
      <c r="R35" s="35" t="s">
        <v>74</v>
      </c>
      <c r="S35" s="34"/>
      <c r="T35" s="65">
        <v>0</v>
      </c>
      <c r="U35" s="108">
        <v>0</v>
      </c>
      <c r="V35" s="33" t="s">
        <v>444</v>
      </c>
    </row>
    <row r="36" spans="1:22">
      <c r="B36" s="7" t="s">
        <v>247</v>
      </c>
    </row>
    <row r="37" spans="1:22" ht="16">
      <c r="A37" s="100" t="s">
        <v>93</v>
      </c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spans="1:22">
      <c r="A38" s="34" t="s">
        <v>355</v>
      </c>
      <c r="B38" s="33" t="s">
        <v>366</v>
      </c>
      <c r="C38" s="33" t="s">
        <v>455</v>
      </c>
      <c r="D38" s="33" t="s">
        <v>367</v>
      </c>
      <c r="E38" s="33" t="s">
        <v>468</v>
      </c>
      <c r="F38" s="33" t="s">
        <v>191</v>
      </c>
      <c r="G38" s="33" t="s">
        <v>192</v>
      </c>
      <c r="H38" s="104">
        <v>0</v>
      </c>
      <c r="I38" s="104">
        <v>0</v>
      </c>
      <c r="J38" s="104">
        <v>0</v>
      </c>
      <c r="K38" s="34"/>
      <c r="L38" s="38" t="s">
        <v>25</v>
      </c>
      <c r="M38" s="38" t="s">
        <v>25</v>
      </c>
      <c r="N38" s="38" t="s">
        <v>25</v>
      </c>
      <c r="O38" s="34"/>
      <c r="P38" s="38"/>
      <c r="Q38" s="34"/>
      <c r="R38" s="34"/>
      <c r="S38" s="34"/>
      <c r="T38" s="65">
        <v>0</v>
      </c>
      <c r="U38" s="108" t="str">
        <f>"0,0000"</f>
        <v>0,0000</v>
      </c>
      <c r="V38" s="33" t="s">
        <v>195</v>
      </c>
    </row>
    <row r="39" spans="1:22">
      <c r="B39" s="7" t="s">
        <v>247</v>
      </c>
    </row>
    <row r="40" spans="1:22" ht="16">
      <c r="A40" s="100" t="s">
        <v>147</v>
      </c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</row>
    <row r="41" spans="1:22">
      <c r="A41" s="32" t="s">
        <v>245</v>
      </c>
      <c r="B41" s="31" t="s">
        <v>368</v>
      </c>
      <c r="C41" s="31" t="s">
        <v>369</v>
      </c>
      <c r="D41" s="31" t="s">
        <v>370</v>
      </c>
      <c r="E41" s="31" t="s">
        <v>471</v>
      </c>
      <c r="F41" s="31" t="s">
        <v>15</v>
      </c>
      <c r="G41" s="31" t="s">
        <v>16</v>
      </c>
      <c r="H41" s="104">
        <v>0</v>
      </c>
      <c r="I41" s="104">
        <v>0</v>
      </c>
      <c r="J41" s="104">
        <v>0</v>
      </c>
      <c r="K41" s="32"/>
      <c r="L41" s="39" t="s">
        <v>88</v>
      </c>
      <c r="M41" s="37" t="s">
        <v>88</v>
      </c>
      <c r="N41" s="39" t="s">
        <v>128</v>
      </c>
      <c r="O41" s="32"/>
      <c r="P41" s="37" t="s">
        <v>146</v>
      </c>
      <c r="Q41" s="39" t="s">
        <v>157</v>
      </c>
      <c r="R41" s="39" t="s">
        <v>157</v>
      </c>
      <c r="S41" s="32"/>
      <c r="T41" s="66">
        <v>0</v>
      </c>
      <c r="U41" s="109">
        <v>0</v>
      </c>
      <c r="V41" s="31" t="s">
        <v>444</v>
      </c>
    </row>
    <row r="42" spans="1:22">
      <c r="A42" s="14" t="s">
        <v>246</v>
      </c>
      <c r="B42" s="13" t="s">
        <v>171</v>
      </c>
      <c r="C42" s="13" t="s">
        <v>172</v>
      </c>
      <c r="D42" s="13" t="s">
        <v>173</v>
      </c>
      <c r="E42" s="13" t="s">
        <v>471</v>
      </c>
      <c r="F42" s="13" t="s">
        <v>86</v>
      </c>
      <c r="G42" s="13" t="s">
        <v>36</v>
      </c>
      <c r="H42" s="104">
        <v>0</v>
      </c>
      <c r="I42" s="104">
        <v>0</v>
      </c>
      <c r="J42" s="104">
        <v>0</v>
      </c>
      <c r="K42" s="14"/>
      <c r="L42" s="27" t="s">
        <v>25</v>
      </c>
      <c r="M42" s="28" t="s">
        <v>40</v>
      </c>
      <c r="N42" s="28" t="s">
        <v>40</v>
      </c>
      <c r="O42" s="14"/>
      <c r="P42" s="27" t="s">
        <v>61</v>
      </c>
      <c r="Q42" s="27" t="s">
        <v>62</v>
      </c>
      <c r="R42" s="27" t="s">
        <v>63</v>
      </c>
      <c r="S42" s="14"/>
      <c r="T42" s="68">
        <v>0</v>
      </c>
      <c r="U42" s="111">
        <v>0</v>
      </c>
      <c r="V42" s="13" t="s">
        <v>42</v>
      </c>
    </row>
    <row r="43" spans="1:22">
      <c r="A43" s="12" t="s">
        <v>248</v>
      </c>
      <c r="B43" s="11" t="s">
        <v>371</v>
      </c>
      <c r="C43" s="11" t="s">
        <v>372</v>
      </c>
      <c r="D43" s="11" t="s">
        <v>373</v>
      </c>
      <c r="E43" s="11" t="s">
        <v>471</v>
      </c>
      <c r="F43" s="11" t="s">
        <v>86</v>
      </c>
      <c r="G43" s="11" t="s">
        <v>36</v>
      </c>
      <c r="H43" s="104">
        <v>0</v>
      </c>
      <c r="I43" s="104">
        <v>0</v>
      </c>
      <c r="J43" s="104">
        <v>0</v>
      </c>
      <c r="K43" s="12"/>
      <c r="L43" s="26" t="s">
        <v>38</v>
      </c>
      <c r="M43" s="25" t="s">
        <v>38</v>
      </c>
      <c r="N43" s="26" t="s">
        <v>40</v>
      </c>
      <c r="O43" s="12"/>
      <c r="P43" s="25" t="s">
        <v>62</v>
      </c>
      <c r="Q43" s="25" t="s">
        <v>63</v>
      </c>
      <c r="R43" s="25" t="s">
        <v>65</v>
      </c>
      <c r="S43" s="12"/>
      <c r="T43" s="67">
        <v>0</v>
      </c>
      <c r="U43" s="110">
        <v>0</v>
      </c>
      <c r="V43" s="11" t="s">
        <v>42</v>
      </c>
    </row>
    <row r="44" spans="1:22">
      <c r="B44" s="7" t="s">
        <v>247</v>
      </c>
    </row>
    <row r="45" spans="1:22" ht="16">
      <c r="A45" s="100" t="s">
        <v>187</v>
      </c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</row>
    <row r="46" spans="1:22">
      <c r="A46" s="32" t="s">
        <v>245</v>
      </c>
      <c r="B46" s="31" t="s">
        <v>374</v>
      </c>
      <c r="C46" s="31" t="s">
        <v>375</v>
      </c>
      <c r="D46" s="31" t="s">
        <v>376</v>
      </c>
      <c r="E46" s="31" t="s">
        <v>470</v>
      </c>
      <c r="F46" s="31" t="s">
        <v>86</v>
      </c>
      <c r="G46" s="31" t="s">
        <v>36</v>
      </c>
      <c r="H46" s="104">
        <v>0</v>
      </c>
      <c r="I46" s="104">
        <v>0</v>
      </c>
      <c r="J46" s="104">
        <v>0</v>
      </c>
      <c r="K46" s="32"/>
      <c r="L46" s="39" t="s">
        <v>81</v>
      </c>
      <c r="M46" s="37" t="s">
        <v>81</v>
      </c>
      <c r="N46" s="37" t="s">
        <v>61</v>
      </c>
      <c r="O46" s="32"/>
      <c r="P46" s="37" t="s">
        <v>157</v>
      </c>
      <c r="Q46" s="37" t="s">
        <v>204</v>
      </c>
      <c r="R46" s="37" t="s">
        <v>169</v>
      </c>
      <c r="S46" s="32"/>
      <c r="T46" s="66">
        <v>0</v>
      </c>
      <c r="U46" s="109">
        <v>0</v>
      </c>
      <c r="V46" s="31" t="s">
        <v>42</v>
      </c>
    </row>
    <row r="47" spans="1:22">
      <c r="A47" s="14" t="s">
        <v>245</v>
      </c>
      <c r="B47" s="13" t="s">
        <v>196</v>
      </c>
      <c r="C47" s="13" t="s">
        <v>197</v>
      </c>
      <c r="D47" s="13" t="s">
        <v>198</v>
      </c>
      <c r="E47" s="13" t="s">
        <v>471</v>
      </c>
      <c r="F47" s="13"/>
      <c r="G47" s="13" t="s">
        <v>199</v>
      </c>
      <c r="H47" s="104">
        <v>0</v>
      </c>
      <c r="I47" s="104">
        <v>0</v>
      </c>
      <c r="J47" s="104">
        <v>0</v>
      </c>
      <c r="K47" s="14"/>
      <c r="L47" s="27" t="s">
        <v>118</v>
      </c>
      <c r="M47" s="27" t="s">
        <v>119</v>
      </c>
      <c r="N47" s="27" t="s">
        <v>97</v>
      </c>
      <c r="O47" s="14"/>
      <c r="P47" s="27" t="s">
        <v>200</v>
      </c>
      <c r="Q47" s="27" t="s">
        <v>178</v>
      </c>
      <c r="R47" s="27" t="s">
        <v>186</v>
      </c>
      <c r="S47" s="14"/>
      <c r="T47" s="68">
        <v>0</v>
      </c>
      <c r="U47" s="111">
        <v>0</v>
      </c>
      <c r="V47" s="13"/>
    </row>
    <row r="48" spans="1:22">
      <c r="A48" s="12" t="s">
        <v>246</v>
      </c>
      <c r="B48" s="11" t="s">
        <v>377</v>
      </c>
      <c r="C48" s="11" t="s">
        <v>378</v>
      </c>
      <c r="D48" s="11" t="s">
        <v>203</v>
      </c>
      <c r="E48" s="11" t="s">
        <v>471</v>
      </c>
      <c r="F48" s="11"/>
      <c r="G48" s="11" t="s">
        <v>221</v>
      </c>
      <c r="H48" s="104">
        <v>0</v>
      </c>
      <c r="I48" s="104">
        <v>0</v>
      </c>
      <c r="J48" s="104">
        <v>0</v>
      </c>
      <c r="K48" s="12"/>
      <c r="L48" s="25" t="s">
        <v>97</v>
      </c>
      <c r="M48" s="26" t="s">
        <v>132</v>
      </c>
      <c r="N48" s="26" t="s">
        <v>132</v>
      </c>
      <c r="O48" s="12"/>
      <c r="P48" s="25" t="s">
        <v>157</v>
      </c>
      <c r="Q48" s="25" t="s">
        <v>204</v>
      </c>
      <c r="R48" s="12"/>
      <c r="S48" s="12"/>
      <c r="T48" s="67">
        <v>0</v>
      </c>
      <c r="U48" s="110">
        <v>0</v>
      </c>
      <c r="V48" s="11"/>
    </row>
    <row r="49" spans="1:22">
      <c r="B49" s="7" t="s">
        <v>247</v>
      </c>
    </row>
    <row r="50" spans="1:22" ht="16">
      <c r="A50" s="100" t="s">
        <v>208</v>
      </c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</row>
    <row r="51" spans="1:22">
      <c r="A51" s="32" t="s">
        <v>245</v>
      </c>
      <c r="B51" s="31" t="s">
        <v>215</v>
      </c>
      <c r="C51" s="31" t="s">
        <v>216</v>
      </c>
      <c r="D51" s="31" t="s">
        <v>217</v>
      </c>
      <c r="E51" s="31" t="s">
        <v>471</v>
      </c>
      <c r="F51" s="31"/>
      <c r="G51" s="31" t="s">
        <v>199</v>
      </c>
      <c r="H51" s="104">
        <v>0</v>
      </c>
      <c r="I51" s="104">
        <v>0</v>
      </c>
      <c r="J51" s="104">
        <v>0</v>
      </c>
      <c r="K51" s="32"/>
      <c r="L51" s="37" t="s">
        <v>121</v>
      </c>
      <c r="M51" s="37" t="s">
        <v>63</v>
      </c>
      <c r="N51" s="37" t="s">
        <v>65</v>
      </c>
      <c r="O51" s="32"/>
      <c r="P51" s="37" t="s">
        <v>204</v>
      </c>
      <c r="Q51" s="37" t="s">
        <v>169</v>
      </c>
      <c r="R51" s="37" t="s">
        <v>180</v>
      </c>
      <c r="S51" s="32"/>
      <c r="T51" s="66">
        <v>0</v>
      </c>
      <c r="U51" s="109">
        <v>0</v>
      </c>
      <c r="V51" s="31"/>
    </row>
    <row r="52" spans="1:22">
      <c r="A52" s="12" t="s">
        <v>245</v>
      </c>
      <c r="B52" s="11" t="s">
        <v>379</v>
      </c>
      <c r="C52" s="11" t="s">
        <v>380</v>
      </c>
      <c r="D52" s="11" t="s">
        <v>381</v>
      </c>
      <c r="E52" s="11" t="s">
        <v>472</v>
      </c>
      <c r="F52" s="11" t="s">
        <v>86</v>
      </c>
      <c r="G52" s="11" t="s">
        <v>36</v>
      </c>
      <c r="H52" s="104">
        <v>0</v>
      </c>
      <c r="I52" s="104">
        <v>0</v>
      </c>
      <c r="J52" s="104">
        <v>0</v>
      </c>
      <c r="K52" s="12"/>
      <c r="L52" s="25" t="s">
        <v>41</v>
      </c>
      <c r="M52" s="26" t="s">
        <v>74</v>
      </c>
      <c r="N52" s="26" t="s">
        <v>74</v>
      </c>
      <c r="O52" s="12"/>
      <c r="P52" s="25" t="s">
        <v>157</v>
      </c>
      <c r="Q52" s="25" t="s">
        <v>200</v>
      </c>
      <c r="R52" s="12"/>
      <c r="S52" s="12"/>
      <c r="T52" s="67">
        <v>0</v>
      </c>
      <c r="U52" s="110">
        <v>0</v>
      </c>
      <c r="V52" s="11" t="s">
        <v>42</v>
      </c>
    </row>
    <row r="53" spans="1:22">
      <c r="B53" s="7" t="s">
        <v>247</v>
      </c>
    </row>
    <row r="54" spans="1:22" ht="16">
      <c r="A54" s="100" t="s">
        <v>222</v>
      </c>
      <c r="B54" s="100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</row>
    <row r="55" spans="1:22">
      <c r="A55" s="34" t="s">
        <v>245</v>
      </c>
      <c r="B55" s="33" t="s">
        <v>223</v>
      </c>
      <c r="C55" s="33" t="s">
        <v>224</v>
      </c>
      <c r="D55" s="33" t="s">
        <v>225</v>
      </c>
      <c r="E55" s="33" t="s">
        <v>471</v>
      </c>
      <c r="F55" s="33" t="s">
        <v>191</v>
      </c>
      <c r="G55" s="33" t="s">
        <v>226</v>
      </c>
      <c r="H55" s="104">
        <v>0</v>
      </c>
      <c r="I55" s="104">
        <v>0</v>
      </c>
      <c r="J55" s="104">
        <v>0</v>
      </c>
      <c r="K55" s="34"/>
      <c r="L55" s="35" t="s">
        <v>200</v>
      </c>
      <c r="M55" s="38" t="s">
        <v>204</v>
      </c>
      <c r="N55" s="38" t="s">
        <v>204</v>
      </c>
      <c r="O55" s="34"/>
      <c r="P55" s="35" t="s">
        <v>227</v>
      </c>
      <c r="Q55" s="35" t="s">
        <v>228</v>
      </c>
      <c r="R55" s="38" t="s">
        <v>229</v>
      </c>
      <c r="S55" s="34"/>
      <c r="T55" s="65">
        <v>0</v>
      </c>
      <c r="U55" s="108">
        <v>0</v>
      </c>
      <c r="V55" s="33"/>
    </row>
    <row r="56" spans="1:22">
      <c r="B56" s="7" t="s">
        <v>247</v>
      </c>
    </row>
    <row r="57" spans="1:22" ht="16">
      <c r="B57" s="7" t="s">
        <v>247</v>
      </c>
      <c r="F57" s="17"/>
    </row>
    <row r="58" spans="1:22">
      <c r="B58" s="7" t="s">
        <v>247</v>
      </c>
    </row>
    <row r="59" spans="1:22" ht="18">
      <c r="B59" s="18" t="s">
        <v>230</v>
      </c>
      <c r="C59" s="18"/>
      <c r="G59" s="3"/>
    </row>
    <row r="60" spans="1:22" ht="16">
      <c r="B60" s="19" t="s">
        <v>231</v>
      </c>
      <c r="C60" s="19"/>
      <c r="G60" s="3"/>
    </row>
    <row r="61" spans="1:22" ht="14">
      <c r="B61" s="21"/>
      <c r="C61" s="22" t="s">
        <v>238</v>
      </c>
      <c r="G61" s="3"/>
    </row>
    <row r="62" spans="1:22" ht="14">
      <c r="B62" s="5" t="s">
        <v>232</v>
      </c>
      <c r="C62" s="5" t="s">
        <v>233</v>
      </c>
      <c r="D62" s="5" t="s">
        <v>441</v>
      </c>
      <c r="E62" s="5" t="s">
        <v>234</v>
      </c>
      <c r="F62" s="5" t="s">
        <v>235</v>
      </c>
      <c r="G62" s="3"/>
    </row>
    <row r="63" spans="1:22">
      <c r="B63" s="7" t="s">
        <v>94</v>
      </c>
      <c r="C63" s="7" t="s">
        <v>238</v>
      </c>
      <c r="D63" s="8" t="s">
        <v>239</v>
      </c>
      <c r="E63" s="8" t="s">
        <v>382</v>
      </c>
      <c r="F63" s="8" t="s">
        <v>383</v>
      </c>
      <c r="G63" s="3"/>
    </row>
    <row r="64" spans="1:22">
      <c r="B64" s="7" t="s">
        <v>76</v>
      </c>
      <c r="C64" s="7" t="s">
        <v>238</v>
      </c>
      <c r="D64" s="8" t="s">
        <v>240</v>
      </c>
      <c r="E64" s="8" t="s">
        <v>157</v>
      </c>
      <c r="F64" s="8" t="s">
        <v>384</v>
      </c>
      <c r="G64" s="3"/>
    </row>
    <row r="65" spans="2:7">
      <c r="B65" s="7" t="s">
        <v>363</v>
      </c>
      <c r="C65" s="7" t="s">
        <v>238</v>
      </c>
      <c r="D65" s="8" t="s">
        <v>352</v>
      </c>
      <c r="E65" s="8" t="s">
        <v>385</v>
      </c>
      <c r="F65" s="8" t="s">
        <v>386</v>
      </c>
      <c r="G65" s="3"/>
    </row>
    <row r="66" spans="2:7">
      <c r="G66" s="3"/>
    </row>
    <row r="67" spans="2:7">
      <c r="G67" s="3"/>
    </row>
    <row r="68" spans="2:7" ht="16">
      <c r="B68" s="41" t="s">
        <v>241</v>
      </c>
      <c r="C68" s="19"/>
      <c r="G68" s="3"/>
    </row>
    <row r="69" spans="2:7" ht="14">
      <c r="B69" s="22"/>
      <c r="C69" s="22" t="s">
        <v>242</v>
      </c>
      <c r="G69" s="3"/>
    </row>
    <row r="70" spans="2:7" ht="14">
      <c r="B70" s="42" t="s">
        <v>232</v>
      </c>
      <c r="C70" s="5" t="s">
        <v>233</v>
      </c>
      <c r="D70" s="5" t="s">
        <v>441</v>
      </c>
      <c r="E70" s="5" t="s">
        <v>234</v>
      </c>
      <c r="F70" s="5" t="s">
        <v>235</v>
      </c>
      <c r="G70" s="3"/>
    </row>
    <row r="71" spans="2:7">
      <c r="B71" s="7" t="s">
        <v>107</v>
      </c>
      <c r="C71" s="7" t="s">
        <v>453</v>
      </c>
      <c r="D71" s="8" t="s">
        <v>388</v>
      </c>
      <c r="E71" s="8" t="s">
        <v>118</v>
      </c>
      <c r="F71" s="8" t="s">
        <v>389</v>
      </c>
      <c r="G71" s="3"/>
    </row>
    <row r="72" spans="2:7">
      <c r="B72" s="7" t="s">
        <v>124</v>
      </c>
      <c r="C72" s="7" t="s">
        <v>453</v>
      </c>
      <c r="D72" s="8" t="s">
        <v>240</v>
      </c>
      <c r="E72" s="8" t="s">
        <v>163</v>
      </c>
      <c r="F72" s="8" t="s">
        <v>390</v>
      </c>
      <c r="G72" s="3"/>
    </row>
    <row r="73" spans="2:7">
      <c r="B73" s="7" t="s">
        <v>122</v>
      </c>
      <c r="C73" s="7" t="s">
        <v>453</v>
      </c>
      <c r="D73" s="8" t="s">
        <v>237</v>
      </c>
      <c r="E73" s="8" t="s">
        <v>62</v>
      </c>
      <c r="F73" s="8" t="s">
        <v>391</v>
      </c>
      <c r="G73" s="3"/>
    </row>
    <row r="74" spans="2:7">
      <c r="G74" s="3"/>
    </row>
    <row r="75" spans="2:7" ht="14">
      <c r="B75" s="22"/>
      <c r="C75" s="22" t="s">
        <v>238</v>
      </c>
      <c r="G75" s="3"/>
    </row>
    <row r="76" spans="2:7" ht="14">
      <c r="B76" s="42" t="s">
        <v>232</v>
      </c>
      <c r="C76" s="5" t="s">
        <v>233</v>
      </c>
      <c r="D76" s="5" t="s">
        <v>441</v>
      </c>
      <c r="E76" s="5" t="s">
        <v>234</v>
      </c>
      <c r="F76" s="5" t="s">
        <v>235</v>
      </c>
      <c r="G76" s="3"/>
    </row>
    <row r="77" spans="2:7">
      <c r="B77" s="7" t="s">
        <v>223</v>
      </c>
      <c r="C77" s="7" t="s">
        <v>238</v>
      </c>
      <c r="D77" s="8" t="s">
        <v>244</v>
      </c>
      <c r="E77" s="8" t="s">
        <v>392</v>
      </c>
      <c r="F77" s="8" t="s">
        <v>393</v>
      </c>
      <c r="G77" s="3"/>
    </row>
    <row r="78" spans="2:7">
      <c r="B78" s="7" t="s">
        <v>196</v>
      </c>
      <c r="C78" s="7" t="s">
        <v>238</v>
      </c>
      <c r="D78" s="8" t="s">
        <v>243</v>
      </c>
      <c r="E78" s="8" t="s">
        <v>394</v>
      </c>
      <c r="F78" s="8" t="s">
        <v>395</v>
      </c>
      <c r="G78" s="3"/>
    </row>
    <row r="79" spans="2:7">
      <c r="B79" s="7" t="s">
        <v>215</v>
      </c>
      <c r="C79" s="7" t="s">
        <v>238</v>
      </c>
      <c r="D79" s="8" t="s">
        <v>353</v>
      </c>
      <c r="E79" s="8" t="s">
        <v>396</v>
      </c>
      <c r="F79" s="8" t="s">
        <v>397</v>
      </c>
      <c r="G79" s="3"/>
    </row>
    <row r="80" spans="2:7">
      <c r="B80" s="7" t="s">
        <v>247</v>
      </c>
    </row>
    <row r="81" spans="2:4">
      <c r="B81" s="7" t="s">
        <v>247</v>
      </c>
    </row>
    <row r="82" spans="2:4">
      <c r="B82" s="7" t="s">
        <v>247</v>
      </c>
    </row>
    <row r="83" spans="2:4">
      <c r="B83" s="7" t="s">
        <v>247</v>
      </c>
    </row>
    <row r="84" spans="2:4">
      <c r="B84" s="7" t="s">
        <v>247</v>
      </c>
    </row>
    <row r="85" spans="2:4">
      <c r="B85" s="7" t="s">
        <v>247</v>
      </c>
    </row>
    <row r="86" spans="2:4">
      <c r="B86" s="7" t="s">
        <v>247</v>
      </c>
    </row>
    <row r="87" spans="2:4">
      <c r="B87" s="7" t="s">
        <v>247</v>
      </c>
    </row>
    <row r="88" spans="2:4">
      <c r="B88" s="7" t="s">
        <v>247</v>
      </c>
    </row>
    <row r="89" spans="2:4">
      <c r="B89" s="7" t="s">
        <v>247</v>
      </c>
    </row>
    <row r="90" spans="2:4">
      <c r="B90" s="7" t="s">
        <v>247</v>
      </c>
    </row>
    <row r="91" spans="2:4">
      <c r="B91" s="7" t="s">
        <v>247</v>
      </c>
    </row>
    <row r="92" spans="2:4">
      <c r="B92" s="7" t="s">
        <v>247</v>
      </c>
    </row>
    <row r="93" spans="2:4">
      <c r="B93" s="7" t="s">
        <v>247</v>
      </c>
    </row>
    <row r="94" spans="2:4">
      <c r="B94" s="7" t="s">
        <v>247</v>
      </c>
    </row>
    <row r="95" spans="2:4">
      <c r="B95" s="7" t="s">
        <v>247</v>
      </c>
    </row>
    <row r="96" spans="2:4" ht="14">
      <c r="B96" s="7" t="s">
        <v>247</v>
      </c>
      <c r="C96" s="21"/>
      <c r="D96" s="22"/>
    </row>
    <row r="97" spans="2:7" ht="14">
      <c r="B97" s="7" t="s">
        <v>247</v>
      </c>
      <c r="C97" s="1"/>
      <c r="D97" s="1"/>
      <c r="E97" s="1"/>
      <c r="F97" s="1"/>
      <c r="G97" s="1"/>
    </row>
    <row r="98" spans="2:7">
      <c r="B98" s="7" t="s">
        <v>247</v>
      </c>
      <c r="C98" s="20"/>
      <c r="E98" s="8"/>
      <c r="F98" s="8"/>
      <c r="G98" s="8"/>
    </row>
    <row r="99" spans="2:7">
      <c r="B99" s="7" t="s">
        <v>247</v>
      </c>
    </row>
  </sheetData>
  <mergeCells count="29">
    <mergeCell ref="A40:S40"/>
    <mergeCell ref="A45:S45"/>
    <mergeCell ref="A50:S50"/>
    <mergeCell ref="A54:S54"/>
    <mergeCell ref="B3:B4"/>
    <mergeCell ref="A22:S22"/>
    <mergeCell ref="A25:S25"/>
    <mergeCell ref="A28:S28"/>
    <mergeCell ref="A31:S31"/>
    <mergeCell ref="A34:S34"/>
    <mergeCell ref="A37:S37"/>
    <mergeCell ref="A15:S15"/>
    <mergeCell ref="A18:S18"/>
    <mergeCell ref="A8:S8"/>
    <mergeCell ref="A11:S11"/>
    <mergeCell ref="H3:K3"/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L3:O3"/>
    <mergeCell ref="P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1"/>
  <sheetViews>
    <sheetView topLeftCell="A42" zoomScaleNormal="100" workbookViewId="0">
      <selection activeCell="E73" sqref="E73"/>
    </sheetView>
  </sheetViews>
  <sheetFormatPr baseColWidth="10" defaultColWidth="9.1640625" defaultRowHeight="13"/>
  <cols>
    <col min="1" max="1" width="7.5" style="7" bestFit="1" customWidth="1"/>
    <col min="2" max="2" width="19.5" style="7" bestFit="1" customWidth="1"/>
    <col min="3" max="3" width="27.83203125" style="7" customWidth="1"/>
    <col min="4" max="4" width="21.5" style="7" bestFit="1" customWidth="1"/>
    <col min="5" max="5" width="10.5" style="7" bestFit="1" customWidth="1"/>
    <col min="6" max="6" width="22.6640625" style="7" bestFit="1" customWidth="1"/>
    <col min="7" max="7" width="36.6640625" style="7" customWidth="1"/>
    <col min="8" max="10" width="5.5" style="8" customWidth="1"/>
    <col min="11" max="11" width="4.83203125" style="8" customWidth="1"/>
    <col min="12" max="12" width="10.6640625" style="64" customWidth="1"/>
    <col min="13" max="13" width="8.5" style="8" bestFit="1" customWidth="1"/>
    <col min="14" max="14" width="15.6640625" style="7" bestFit="1" customWidth="1"/>
    <col min="15" max="16384" width="9.1640625" style="3"/>
  </cols>
  <sheetData>
    <row r="1" spans="1:14" s="2" customFormat="1" ht="29" customHeight="1">
      <c r="A1" s="83" t="s">
        <v>437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4" s="2" customFormat="1" ht="62" customHeight="1" thickBot="1">
      <c r="A2" s="87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s="1" customFormat="1" ht="12.75" customHeight="1">
      <c r="A3" s="91" t="s">
        <v>467</v>
      </c>
      <c r="B3" s="96" t="s">
        <v>0</v>
      </c>
      <c r="C3" s="93" t="s">
        <v>465</v>
      </c>
      <c r="D3" s="93" t="s">
        <v>7</v>
      </c>
      <c r="E3" s="81" t="s">
        <v>466</v>
      </c>
      <c r="F3" s="81" t="s">
        <v>4</v>
      </c>
      <c r="G3" s="81" t="s">
        <v>6</v>
      </c>
      <c r="H3" s="81" t="s">
        <v>9</v>
      </c>
      <c r="I3" s="81"/>
      <c r="J3" s="81"/>
      <c r="K3" s="81"/>
      <c r="L3" s="102" t="s">
        <v>354</v>
      </c>
      <c r="M3" s="81" t="s">
        <v>3</v>
      </c>
      <c r="N3" s="94" t="s">
        <v>2</v>
      </c>
    </row>
    <row r="4" spans="1:14" s="1" customFormat="1" ht="21" customHeight="1" thickBot="1">
      <c r="A4" s="92"/>
      <c r="B4" s="97"/>
      <c r="C4" s="82"/>
      <c r="D4" s="82"/>
      <c r="E4" s="82"/>
      <c r="F4" s="82"/>
      <c r="G4" s="82"/>
      <c r="H4" s="4">
        <v>1</v>
      </c>
      <c r="I4" s="4">
        <v>2</v>
      </c>
      <c r="J4" s="4">
        <v>3</v>
      </c>
      <c r="K4" s="40" t="s">
        <v>5</v>
      </c>
      <c r="L4" s="103"/>
      <c r="M4" s="82"/>
      <c r="N4" s="95"/>
    </row>
    <row r="5" spans="1:14" ht="16">
      <c r="A5" s="98" t="s">
        <v>32</v>
      </c>
      <c r="B5" s="98"/>
      <c r="C5" s="99"/>
      <c r="D5" s="99"/>
      <c r="E5" s="99"/>
      <c r="F5" s="99"/>
      <c r="G5" s="99"/>
      <c r="H5" s="99"/>
      <c r="I5" s="99"/>
      <c r="J5" s="99"/>
      <c r="K5" s="99"/>
    </row>
    <row r="6" spans="1:14">
      <c r="A6" s="16" t="s">
        <v>245</v>
      </c>
      <c r="B6" s="15" t="s">
        <v>249</v>
      </c>
      <c r="C6" s="15" t="s">
        <v>250</v>
      </c>
      <c r="D6" s="15" t="s">
        <v>251</v>
      </c>
      <c r="E6" s="15" t="s">
        <v>470</v>
      </c>
      <c r="F6" s="15" t="s">
        <v>15</v>
      </c>
      <c r="G6" s="15" t="s">
        <v>16</v>
      </c>
      <c r="H6" s="30" t="s">
        <v>54</v>
      </c>
      <c r="I6" s="29" t="s">
        <v>55</v>
      </c>
      <c r="J6" s="29" t="s">
        <v>55</v>
      </c>
      <c r="K6" s="16"/>
      <c r="L6" s="75" t="str">
        <f>"55,0"</f>
        <v>55,0</v>
      </c>
      <c r="M6" s="16" t="str">
        <f>"64,7130"</f>
        <v>64,7130</v>
      </c>
      <c r="N6" s="15" t="s">
        <v>444</v>
      </c>
    </row>
    <row r="7" spans="1:14">
      <c r="B7" s="7" t="s">
        <v>247</v>
      </c>
    </row>
    <row r="8" spans="1:14" ht="16">
      <c r="A8" s="100" t="s">
        <v>47</v>
      </c>
      <c r="B8" s="100"/>
      <c r="C8" s="101"/>
      <c r="D8" s="101"/>
      <c r="E8" s="101"/>
      <c r="F8" s="101"/>
      <c r="G8" s="101"/>
      <c r="H8" s="101"/>
      <c r="I8" s="101"/>
      <c r="J8" s="101"/>
      <c r="K8" s="101"/>
    </row>
    <row r="9" spans="1:14">
      <c r="A9" s="10" t="s">
        <v>245</v>
      </c>
      <c r="B9" s="9" t="s">
        <v>252</v>
      </c>
      <c r="C9" s="9" t="s">
        <v>253</v>
      </c>
      <c r="D9" s="9" t="s">
        <v>254</v>
      </c>
      <c r="E9" s="9" t="s">
        <v>469</v>
      </c>
      <c r="F9" s="9" t="s">
        <v>79</v>
      </c>
      <c r="G9" s="9" t="s">
        <v>16</v>
      </c>
      <c r="H9" s="24" t="s">
        <v>20</v>
      </c>
      <c r="I9" s="23" t="s">
        <v>20</v>
      </c>
      <c r="J9" s="24" t="s">
        <v>22</v>
      </c>
      <c r="K9" s="10"/>
      <c r="L9" s="76" t="str">
        <f>"40,0"</f>
        <v>40,0</v>
      </c>
      <c r="M9" s="10" t="str">
        <f>"45,9120"</f>
        <v>45,9120</v>
      </c>
      <c r="N9" s="9" t="s">
        <v>255</v>
      </c>
    </row>
    <row r="10" spans="1:14">
      <c r="A10" s="14" t="s">
        <v>245</v>
      </c>
      <c r="B10" s="13" t="s">
        <v>58</v>
      </c>
      <c r="C10" s="13" t="s">
        <v>59</v>
      </c>
      <c r="D10" s="13" t="s">
        <v>60</v>
      </c>
      <c r="E10" s="13" t="s">
        <v>471</v>
      </c>
      <c r="F10" s="13"/>
      <c r="G10" s="13" t="s">
        <v>36</v>
      </c>
      <c r="H10" s="27" t="s">
        <v>25</v>
      </c>
      <c r="I10" s="27" t="s">
        <v>56</v>
      </c>
      <c r="J10" s="28" t="s">
        <v>64</v>
      </c>
      <c r="K10" s="14"/>
      <c r="L10" s="68" t="str">
        <f>"97,5"</f>
        <v>97,5</v>
      </c>
      <c r="M10" s="14" t="str">
        <f>"110,5650"</f>
        <v>110,5650</v>
      </c>
      <c r="N10" s="13" t="s">
        <v>435</v>
      </c>
    </row>
    <row r="11" spans="1:14">
      <c r="A11" s="14" t="s">
        <v>246</v>
      </c>
      <c r="B11" s="13" t="s">
        <v>256</v>
      </c>
      <c r="C11" s="13" t="s">
        <v>257</v>
      </c>
      <c r="D11" s="13" t="s">
        <v>117</v>
      </c>
      <c r="E11" s="13" t="s">
        <v>471</v>
      </c>
      <c r="F11" s="13" t="s">
        <v>86</v>
      </c>
      <c r="G11" s="13" t="s">
        <v>36</v>
      </c>
      <c r="H11" s="27" t="s">
        <v>31</v>
      </c>
      <c r="I11" s="28" t="s">
        <v>54</v>
      </c>
      <c r="J11" s="28" t="s">
        <v>54</v>
      </c>
      <c r="K11" s="14"/>
      <c r="L11" s="68" t="str">
        <f>"50,0"</f>
        <v>50,0</v>
      </c>
      <c r="M11" s="14" t="str">
        <f>"56,0350"</f>
        <v>56,0350</v>
      </c>
      <c r="N11" s="13" t="s">
        <v>42</v>
      </c>
    </row>
    <row r="12" spans="1:14">
      <c r="A12" s="12" t="s">
        <v>248</v>
      </c>
      <c r="B12" s="11" t="s">
        <v>258</v>
      </c>
      <c r="C12" s="11" t="s">
        <v>259</v>
      </c>
      <c r="D12" s="11" t="s">
        <v>260</v>
      </c>
      <c r="E12" s="11" t="s">
        <v>471</v>
      </c>
      <c r="F12" s="11" t="s">
        <v>79</v>
      </c>
      <c r="G12" s="11" t="s">
        <v>16</v>
      </c>
      <c r="H12" s="25" t="s">
        <v>29</v>
      </c>
      <c r="I12" s="25" t="s">
        <v>28</v>
      </c>
      <c r="J12" s="26" t="s">
        <v>20</v>
      </c>
      <c r="K12" s="12"/>
      <c r="L12" s="67" t="str">
        <f>"35,0"</f>
        <v>35,0</v>
      </c>
      <c r="M12" s="12" t="str">
        <f>"40,1205"</f>
        <v>40,1205</v>
      </c>
      <c r="N12" s="11" t="s">
        <v>255</v>
      </c>
    </row>
    <row r="13" spans="1:14">
      <c r="B13" s="7" t="s">
        <v>247</v>
      </c>
    </row>
    <row r="14" spans="1:14" ht="16">
      <c r="A14" s="100" t="s">
        <v>75</v>
      </c>
      <c r="B14" s="100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4">
      <c r="A15" s="16" t="s">
        <v>245</v>
      </c>
      <c r="B15" s="15" t="s">
        <v>261</v>
      </c>
      <c r="C15" s="15" t="s">
        <v>262</v>
      </c>
      <c r="D15" s="15" t="s">
        <v>263</v>
      </c>
      <c r="E15" s="15" t="s">
        <v>472</v>
      </c>
      <c r="F15" s="15" t="s">
        <v>51</v>
      </c>
      <c r="G15" s="15" t="s">
        <v>52</v>
      </c>
      <c r="H15" s="30" t="s">
        <v>73</v>
      </c>
      <c r="I15" s="30" t="s">
        <v>54</v>
      </c>
      <c r="J15" s="29" t="s">
        <v>55</v>
      </c>
      <c r="K15" s="16"/>
      <c r="L15" s="75" t="str">
        <f>"55,0"</f>
        <v>55,0</v>
      </c>
      <c r="M15" s="16" t="str">
        <f>"59,8858"</f>
        <v>59,8858</v>
      </c>
      <c r="N15" s="15" t="s">
        <v>57</v>
      </c>
    </row>
    <row r="16" spans="1:14">
      <c r="B16" s="7" t="s">
        <v>247</v>
      </c>
    </row>
    <row r="17" spans="1:14" ht="16">
      <c r="A17" s="100" t="s">
        <v>93</v>
      </c>
      <c r="B17" s="100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4">
      <c r="A18" s="10" t="s">
        <v>245</v>
      </c>
      <c r="B18" s="9" t="s">
        <v>264</v>
      </c>
      <c r="C18" s="9" t="s">
        <v>457</v>
      </c>
      <c r="D18" s="9" t="s">
        <v>265</v>
      </c>
      <c r="E18" s="9" t="s">
        <v>468</v>
      </c>
      <c r="F18" s="9" t="s">
        <v>191</v>
      </c>
      <c r="G18" s="9" t="s">
        <v>52</v>
      </c>
      <c r="H18" s="24" t="s">
        <v>37</v>
      </c>
      <c r="I18" s="24" t="s">
        <v>37</v>
      </c>
      <c r="J18" s="23" t="s">
        <v>37</v>
      </c>
      <c r="K18" s="10"/>
      <c r="L18" s="76" t="str">
        <f>"80,0"</f>
        <v>80,0</v>
      </c>
      <c r="M18" s="10" t="str">
        <f>"76,2400"</f>
        <v>76,2400</v>
      </c>
      <c r="N18" s="9" t="s">
        <v>266</v>
      </c>
    </row>
    <row r="19" spans="1:14">
      <c r="A19" s="14" t="s">
        <v>245</v>
      </c>
      <c r="B19" s="13" t="s">
        <v>267</v>
      </c>
      <c r="C19" s="13" t="s">
        <v>268</v>
      </c>
      <c r="D19" s="13" t="s">
        <v>269</v>
      </c>
      <c r="E19" s="13" t="s">
        <v>471</v>
      </c>
      <c r="F19" s="13" t="s">
        <v>79</v>
      </c>
      <c r="G19" s="13" t="s">
        <v>16</v>
      </c>
      <c r="H19" s="28" t="s">
        <v>80</v>
      </c>
      <c r="I19" s="27" t="s">
        <v>80</v>
      </c>
      <c r="J19" s="28" t="s">
        <v>19</v>
      </c>
      <c r="K19" s="14"/>
      <c r="L19" s="68" t="str">
        <f>"67,5"</f>
        <v>67,5</v>
      </c>
      <c r="M19" s="14" t="str">
        <f>"64,6582"</f>
        <v>64,6582</v>
      </c>
      <c r="N19" s="13" t="s">
        <v>82</v>
      </c>
    </row>
    <row r="20" spans="1:14">
      <c r="A20" s="14" t="s">
        <v>246</v>
      </c>
      <c r="B20" s="13" t="s">
        <v>270</v>
      </c>
      <c r="C20" s="13" t="s">
        <v>271</v>
      </c>
      <c r="D20" s="13" t="s">
        <v>272</v>
      </c>
      <c r="E20" s="13" t="s">
        <v>471</v>
      </c>
      <c r="F20" s="13" t="s">
        <v>79</v>
      </c>
      <c r="G20" s="13" t="s">
        <v>16</v>
      </c>
      <c r="H20" s="27" t="s">
        <v>17</v>
      </c>
      <c r="I20" s="28" t="s">
        <v>18</v>
      </c>
      <c r="J20" s="28" t="s">
        <v>18</v>
      </c>
      <c r="K20" s="14"/>
      <c r="L20" s="68" t="str">
        <f>"60,0"</f>
        <v>60,0</v>
      </c>
      <c r="M20" s="14" t="str">
        <f>"57,2820"</f>
        <v>57,2820</v>
      </c>
      <c r="N20" s="13" t="s">
        <v>255</v>
      </c>
    </row>
    <row r="21" spans="1:14">
      <c r="A21" s="12" t="s">
        <v>245</v>
      </c>
      <c r="B21" s="11" t="s">
        <v>101</v>
      </c>
      <c r="C21" s="11" t="s">
        <v>102</v>
      </c>
      <c r="D21" s="11" t="s">
        <v>103</v>
      </c>
      <c r="E21" s="11" t="s">
        <v>472</v>
      </c>
      <c r="F21" s="11" t="s">
        <v>104</v>
      </c>
      <c r="G21" s="11" t="s">
        <v>36</v>
      </c>
      <c r="H21" s="25" t="s">
        <v>22</v>
      </c>
      <c r="I21" s="25" t="s">
        <v>31</v>
      </c>
      <c r="J21" s="25" t="s">
        <v>54</v>
      </c>
      <c r="K21" s="12"/>
      <c r="L21" s="67" t="str">
        <f>"55,0"</f>
        <v>55,0</v>
      </c>
      <c r="M21" s="12" t="str">
        <f>"54,1144"</f>
        <v>54,1144</v>
      </c>
      <c r="N21" s="11" t="s">
        <v>68</v>
      </c>
    </row>
    <row r="22" spans="1:14">
      <c r="B22" s="7" t="s">
        <v>247</v>
      </c>
    </row>
    <row r="23" spans="1:14" ht="16">
      <c r="A23" s="100" t="s">
        <v>106</v>
      </c>
      <c r="B23" s="100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4">
      <c r="A24" s="16" t="s">
        <v>245</v>
      </c>
      <c r="B24" s="15" t="s">
        <v>273</v>
      </c>
      <c r="C24" s="15" t="s">
        <v>458</v>
      </c>
      <c r="D24" s="15" t="s">
        <v>274</v>
      </c>
      <c r="E24" s="15" t="s">
        <v>468</v>
      </c>
      <c r="F24" s="15" t="s">
        <v>191</v>
      </c>
      <c r="G24" s="15" t="s">
        <v>52</v>
      </c>
      <c r="H24" s="30" t="s">
        <v>22</v>
      </c>
      <c r="I24" s="29" t="s">
        <v>39</v>
      </c>
      <c r="J24" s="29" t="s">
        <v>31</v>
      </c>
      <c r="K24" s="16"/>
      <c r="L24" s="75" t="str">
        <f>"45,0"</f>
        <v>45,0</v>
      </c>
      <c r="M24" s="16" t="str">
        <f>"48,6225"</f>
        <v>48,6225</v>
      </c>
      <c r="N24" s="15" t="s">
        <v>195</v>
      </c>
    </row>
    <row r="25" spans="1:14">
      <c r="B25" s="7" t="s">
        <v>247</v>
      </c>
    </row>
    <row r="26" spans="1:14" ht="16">
      <c r="A26" s="100" t="s">
        <v>75</v>
      </c>
      <c r="B26" s="100"/>
      <c r="C26" s="101"/>
      <c r="D26" s="101"/>
      <c r="E26" s="101"/>
      <c r="F26" s="101"/>
      <c r="G26" s="101"/>
      <c r="H26" s="101"/>
      <c r="I26" s="101"/>
      <c r="J26" s="101"/>
      <c r="K26" s="101"/>
    </row>
    <row r="27" spans="1:14">
      <c r="A27" s="10" t="s">
        <v>245</v>
      </c>
      <c r="B27" s="9" t="s">
        <v>275</v>
      </c>
      <c r="C27" s="9" t="s">
        <v>276</v>
      </c>
      <c r="D27" s="9" t="s">
        <v>277</v>
      </c>
      <c r="E27" s="9" t="s">
        <v>469</v>
      </c>
      <c r="F27" s="9" t="s">
        <v>15</v>
      </c>
      <c r="G27" s="9" t="s">
        <v>16</v>
      </c>
      <c r="H27" s="24" t="s">
        <v>139</v>
      </c>
      <c r="I27" s="23" t="s">
        <v>23</v>
      </c>
      <c r="J27" s="23" t="s">
        <v>38</v>
      </c>
      <c r="K27" s="10"/>
      <c r="L27" s="76" t="str">
        <f>"85,0"</f>
        <v>85,0</v>
      </c>
      <c r="M27" s="10" t="str">
        <f>"92,6330"</f>
        <v>92,6330</v>
      </c>
      <c r="N27" s="9" t="s">
        <v>444</v>
      </c>
    </row>
    <row r="28" spans="1:14">
      <c r="A28" s="12" t="s">
        <v>355</v>
      </c>
      <c r="B28" s="11" t="s">
        <v>278</v>
      </c>
      <c r="C28" s="11" t="s">
        <v>279</v>
      </c>
      <c r="D28" s="11" t="s">
        <v>280</v>
      </c>
      <c r="E28" s="11" t="s">
        <v>471</v>
      </c>
      <c r="F28" s="11" t="s">
        <v>154</v>
      </c>
      <c r="G28" s="11" t="s">
        <v>52</v>
      </c>
      <c r="H28" s="26" t="s">
        <v>23</v>
      </c>
      <c r="I28" s="26" t="s">
        <v>23</v>
      </c>
      <c r="J28" s="26" t="s">
        <v>23</v>
      </c>
      <c r="K28" s="12"/>
      <c r="L28" s="67">
        <v>0</v>
      </c>
      <c r="M28" s="12" t="str">
        <f>"0,0000"</f>
        <v>0,0000</v>
      </c>
      <c r="N28" s="11" t="s">
        <v>159</v>
      </c>
    </row>
    <row r="29" spans="1:14">
      <c r="B29" s="7" t="s">
        <v>247</v>
      </c>
    </row>
    <row r="30" spans="1:14" ht="16">
      <c r="A30" s="100" t="s">
        <v>93</v>
      </c>
      <c r="B30" s="100"/>
      <c r="C30" s="101"/>
      <c r="D30" s="101"/>
      <c r="E30" s="101"/>
      <c r="F30" s="101"/>
      <c r="G30" s="101"/>
      <c r="H30" s="101"/>
      <c r="I30" s="101"/>
      <c r="J30" s="101"/>
      <c r="K30" s="101"/>
    </row>
    <row r="31" spans="1:14">
      <c r="A31" s="44" t="s">
        <v>355</v>
      </c>
      <c r="B31" s="52" t="s">
        <v>284</v>
      </c>
      <c r="C31" s="52" t="s">
        <v>459</v>
      </c>
      <c r="D31" s="52" t="s">
        <v>285</v>
      </c>
      <c r="E31" s="52" t="s">
        <v>468</v>
      </c>
      <c r="F31" s="52" t="s">
        <v>191</v>
      </c>
      <c r="G31" s="31" t="s">
        <v>192</v>
      </c>
      <c r="H31" s="58" t="s">
        <v>25</v>
      </c>
      <c r="I31" s="58" t="s">
        <v>25</v>
      </c>
      <c r="J31" s="39" t="s">
        <v>25</v>
      </c>
      <c r="K31" s="53"/>
      <c r="L31" s="77">
        <v>0</v>
      </c>
      <c r="M31" s="53" t="str">
        <f>"0,0000"</f>
        <v>0,0000</v>
      </c>
      <c r="N31" s="47" t="s">
        <v>195</v>
      </c>
    </row>
    <row r="32" spans="1:14">
      <c r="A32" s="69" t="s">
        <v>245</v>
      </c>
      <c r="B32" s="71" t="s">
        <v>281</v>
      </c>
      <c r="C32" s="71" t="s">
        <v>282</v>
      </c>
      <c r="D32" s="71" t="s">
        <v>283</v>
      </c>
      <c r="E32" s="71" t="s">
        <v>469</v>
      </c>
      <c r="F32" s="71" t="s">
        <v>191</v>
      </c>
      <c r="G32" s="13" t="s">
        <v>192</v>
      </c>
      <c r="H32" s="73" t="s">
        <v>109</v>
      </c>
      <c r="I32" s="73" t="s">
        <v>23</v>
      </c>
      <c r="J32" s="27" t="s">
        <v>23</v>
      </c>
      <c r="K32" s="72"/>
      <c r="L32" s="78" t="str">
        <f>"77,5"</f>
        <v>77,5</v>
      </c>
      <c r="M32" s="72" t="str">
        <f>"56,1798"</f>
        <v>56,1798</v>
      </c>
      <c r="N32" s="70" t="s">
        <v>195</v>
      </c>
    </row>
    <row r="33" spans="1:14">
      <c r="A33" s="69" t="s">
        <v>355</v>
      </c>
      <c r="B33" s="71" t="s">
        <v>286</v>
      </c>
      <c r="C33" s="71" t="s">
        <v>287</v>
      </c>
      <c r="D33" s="71" t="s">
        <v>288</v>
      </c>
      <c r="E33" s="71" t="s">
        <v>469</v>
      </c>
      <c r="F33" s="71" t="s">
        <v>191</v>
      </c>
      <c r="G33" s="13" t="s">
        <v>192</v>
      </c>
      <c r="H33" s="73" t="s">
        <v>37</v>
      </c>
      <c r="I33" s="73" t="s">
        <v>37</v>
      </c>
      <c r="J33" s="28" t="s">
        <v>37</v>
      </c>
      <c r="K33" s="72"/>
      <c r="L33" s="78">
        <v>0</v>
      </c>
      <c r="M33" s="72" t="str">
        <f>"0,0000"</f>
        <v>0,0000</v>
      </c>
      <c r="N33" s="70" t="s">
        <v>195</v>
      </c>
    </row>
    <row r="34" spans="1:14">
      <c r="A34" s="69" t="s">
        <v>245</v>
      </c>
      <c r="B34" s="71" t="s">
        <v>289</v>
      </c>
      <c r="C34" s="71" t="s">
        <v>290</v>
      </c>
      <c r="D34" s="71" t="s">
        <v>138</v>
      </c>
      <c r="E34" s="71" t="s">
        <v>470</v>
      </c>
      <c r="F34" s="71" t="s">
        <v>15</v>
      </c>
      <c r="G34" s="13" t="s">
        <v>16</v>
      </c>
      <c r="H34" s="74" t="s">
        <v>81</v>
      </c>
      <c r="I34" s="73" t="s">
        <v>61</v>
      </c>
      <c r="J34" s="28" t="s">
        <v>61</v>
      </c>
      <c r="K34" s="72"/>
      <c r="L34" s="78" t="str">
        <f>"125,0"</f>
        <v>125,0</v>
      </c>
      <c r="M34" s="72" t="str">
        <f>"90,5250"</f>
        <v>90,5250</v>
      </c>
      <c r="N34" s="70" t="s">
        <v>444</v>
      </c>
    </row>
    <row r="35" spans="1:14">
      <c r="A35" s="48" t="s">
        <v>245</v>
      </c>
      <c r="B35" s="54" t="s">
        <v>291</v>
      </c>
      <c r="C35" s="54" t="s">
        <v>292</v>
      </c>
      <c r="D35" s="54" t="s">
        <v>293</v>
      </c>
      <c r="E35" s="54" t="s">
        <v>471</v>
      </c>
      <c r="F35" s="54" t="s">
        <v>86</v>
      </c>
      <c r="G35" s="11" t="s">
        <v>36</v>
      </c>
      <c r="H35" s="57" t="s">
        <v>53</v>
      </c>
      <c r="I35" s="63" t="s">
        <v>294</v>
      </c>
      <c r="J35" s="26" t="s">
        <v>294</v>
      </c>
      <c r="K35" s="55"/>
      <c r="L35" s="79" t="str">
        <f>"105,0"</f>
        <v>105,0</v>
      </c>
      <c r="M35" s="55" t="str">
        <f>"75,3165"</f>
        <v>75,3165</v>
      </c>
      <c r="N35" s="51" t="s">
        <v>89</v>
      </c>
    </row>
    <row r="36" spans="1:14">
      <c r="B36" s="7" t="s">
        <v>247</v>
      </c>
    </row>
    <row r="37" spans="1:14" ht="16">
      <c r="A37" s="100" t="s">
        <v>147</v>
      </c>
      <c r="B37" s="100"/>
      <c r="C37" s="101"/>
      <c r="D37" s="101"/>
      <c r="E37" s="101"/>
      <c r="F37" s="101"/>
      <c r="G37" s="101"/>
      <c r="H37" s="101"/>
      <c r="I37" s="101"/>
      <c r="J37" s="101"/>
      <c r="K37" s="101"/>
    </row>
    <row r="38" spans="1:14">
      <c r="A38" s="10" t="s">
        <v>245</v>
      </c>
      <c r="B38" s="9" t="s">
        <v>295</v>
      </c>
      <c r="C38" s="9" t="s">
        <v>296</v>
      </c>
      <c r="D38" s="9" t="s">
        <v>297</v>
      </c>
      <c r="E38" s="9" t="s">
        <v>470</v>
      </c>
      <c r="F38" s="9" t="s">
        <v>191</v>
      </c>
      <c r="G38" s="9" t="s">
        <v>192</v>
      </c>
      <c r="H38" s="23" t="s">
        <v>61</v>
      </c>
      <c r="I38" s="23" t="s">
        <v>121</v>
      </c>
      <c r="J38" s="23" t="s">
        <v>119</v>
      </c>
      <c r="K38" s="10"/>
      <c r="L38" s="76" t="str">
        <f>"142,5"</f>
        <v>142,5</v>
      </c>
      <c r="M38" s="10" t="str">
        <f>"95,6032"</f>
        <v>95,6032</v>
      </c>
      <c r="N38" s="9"/>
    </row>
    <row r="39" spans="1:14">
      <c r="A39" s="14" t="s">
        <v>355</v>
      </c>
      <c r="B39" s="13" t="s">
        <v>298</v>
      </c>
      <c r="C39" s="13" t="s">
        <v>299</v>
      </c>
      <c r="D39" s="13" t="s">
        <v>300</v>
      </c>
      <c r="E39" s="13" t="s">
        <v>470</v>
      </c>
      <c r="F39" s="13" t="s">
        <v>154</v>
      </c>
      <c r="G39" s="13" t="s">
        <v>52</v>
      </c>
      <c r="H39" s="28" t="s">
        <v>301</v>
      </c>
      <c r="I39" s="28" t="s">
        <v>105</v>
      </c>
      <c r="J39" s="28" t="s">
        <v>105</v>
      </c>
      <c r="K39" s="14"/>
      <c r="L39" s="68">
        <v>0</v>
      </c>
      <c r="M39" s="14" t="str">
        <f>"0,0000"</f>
        <v>0,0000</v>
      </c>
      <c r="N39" s="13" t="s">
        <v>159</v>
      </c>
    </row>
    <row r="40" spans="1:14">
      <c r="A40" s="14" t="s">
        <v>245</v>
      </c>
      <c r="B40" s="13" t="s">
        <v>302</v>
      </c>
      <c r="C40" s="13" t="s">
        <v>303</v>
      </c>
      <c r="D40" s="13" t="s">
        <v>304</v>
      </c>
      <c r="E40" s="13" t="s">
        <v>471</v>
      </c>
      <c r="F40" s="13" t="s">
        <v>79</v>
      </c>
      <c r="G40" s="13" t="s">
        <v>16</v>
      </c>
      <c r="H40" s="27" t="s">
        <v>205</v>
      </c>
      <c r="I40" s="27" t="s">
        <v>185</v>
      </c>
      <c r="J40" s="28" t="s">
        <v>118</v>
      </c>
      <c r="K40" s="14"/>
      <c r="L40" s="68" t="str">
        <f>"132,5"</f>
        <v>132,5</v>
      </c>
      <c r="M40" s="14" t="str">
        <f>"89,3580"</f>
        <v>89,3580</v>
      </c>
      <c r="N40" s="13" t="s">
        <v>82</v>
      </c>
    </row>
    <row r="41" spans="1:14">
      <c r="A41" s="12" t="s">
        <v>246</v>
      </c>
      <c r="B41" s="11" t="s">
        <v>305</v>
      </c>
      <c r="C41" s="11" t="s">
        <v>306</v>
      </c>
      <c r="D41" s="11" t="s">
        <v>307</v>
      </c>
      <c r="E41" s="11" t="s">
        <v>471</v>
      </c>
      <c r="F41" s="11"/>
      <c r="G41" s="11" t="s">
        <v>52</v>
      </c>
      <c r="H41" s="25" t="s">
        <v>105</v>
      </c>
      <c r="I41" s="25" t="s">
        <v>205</v>
      </c>
      <c r="J41" s="26" t="s">
        <v>185</v>
      </c>
      <c r="K41" s="12"/>
      <c r="L41" s="67" t="str">
        <f>"127,5"</f>
        <v>127,5</v>
      </c>
      <c r="M41" s="12" t="str">
        <f>"85,9223"</f>
        <v>85,9223</v>
      </c>
      <c r="N41" s="11"/>
    </row>
    <row r="42" spans="1:14">
      <c r="B42" s="7" t="s">
        <v>247</v>
      </c>
    </row>
    <row r="43" spans="1:14" ht="16">
      <c r="A43" s="100" t="s">
        <v>174</v>
      </c>
      <c r="B43" s="100"/>
      <c r="C43" s="101"/>
      <c r="D43" s="101"/>
      <c r="E43" s="101"/>
      <c r="F43" s="101"/>
      <c r="G43" s="101"/>
      <c r="H43" s="101"/>
      <c r="I43" s="101"/>
      <c r="J43" s="101"/>
      <c r="K43" s="101"/>
    </row>
    <row r="44" spans="1:14">
      <c r="A44" s="10" t="s">
        <v>245</v>
      </c>
      <c r="B44" s="9" t="s">
        <v>308</v>
      </c>
      <c r="C44" s="9" t="s">
        <v>460</v>
      </c>
      <c r="D44" s="9" t="s">
        <v>309</v>
      </c>
      <c r="E44" s="9" t="s">
        <v>468</v>
      </c>
      <c r="F44" s="9" t="s">
        <v>79</v>
      </c>
      <c r="G44" s="9" t="s">
        <v>16</v>
      </c>
      <c r="H44" s="23" t="s">
        <v>17</v>
      </c>
      <c r="I44" s="23" t="s">
        <v>18</v>
      </c>
      <c r="J44" s="24" t="s">
        <v>19</v>
      </c>
      <c r="K44" s="10"/>
      <c r="L44" s="76" t="str">
        <f>"65,0"</f>
        <v>65,0</v>
      </c>
      <c r="M44" s="10" t="str">
        <f>"42,5425"</f>
        <v>42,5425</v>
      </c>
      <c r="N44" s="9" t="s">
        <v>255</v>
      </c>
    </row>
    <row r="45" spans="1:14">
      <c r="A45" s="14" t="s">
        <v>245</v>
      </c>
      <c r="B45" s="13" t="s">
        <v>310</v>
      </c>
      <c r="C45" s="13" t="s">
        <v>311</v>
      </c>
      <c r="D45" s="13" t="s">
        <v>312</v>
      </c>
      <c r="E45" s="13" t="s">
        <v>471</v>
      </c>
      <c r="F45" s="13" t="s">
        <v>104</v>
      </c>
      <c r="G45" s="13" t="s">
        <v>36</v>
      </c>
      <c r="H45" s="27" t="s">
        <v>99</v>
      </c>
      <c r="I45" s="27" t="s">
        <v>163</v>
      </c>
      <c r="J45" s="27" t="s">
        <v>100</v>
      </c>
      <c r="K45" s="14"/>
      <c r="L45" s="68" t="str">
        <f>"170,0"</f>
        <v>170,0</v>
      </c>
      <c r="M45" s="14" t="str">
        <f>"108,9020"</f>
        <v>108,9020</v>
      </c>
      <c r="N45" s="13" t="s">
        <v>68</v>
      </c>
    </row>
    <row r="46" spans="1:14">
      <c r="A46" s="14" t="s">
        <v>246</v>
      </c>
      <c r="B46" s="13" t="s">
        <v>313</v>
      </c>
      <c r="C46" s="13" t="s">
        <v>314</v>
      </c>
      <c r="D46" s="13" t="s">
        <v>315</v>
      </c>
      <c r="E46" s="13" t="s">
        <v>471</v>
      </c>
      <c r="F46" s="13"/>
      <c r="G46" s="13" t="s">
        <v>221</v>
      </c>
      <c r="H46" s="27" t="s">
        <v>65</v>
      </c>
      <c r="I46" s="27" t="s">
        <v>150</v>
      </c>
      <c r="J46" s="27" t="s">
        <v>163</v>
      </c>
      <c r="K46" s="14"/>
      <c r="L46" s="68" t="str">
        <f>"165,0"</f>
        <v>165,0</v>
      </c>
      <c r="M46" s="14" t="str">
        <f>"106,1280"</f>
        <v>106,1280</v>
      </c>
      <c r="N46" s="13"/>
    </row>
    <row r="47" spans="1:14">
      <c r="A47" s="14" t="s">
        <v>248</v>
      </c>
      <c r="B47" s="13" t="s">
        <v>316</v>
      </c>
      <c r="C47" s="13" t="s">
        <v>317</v>
      </c>
      <c r="D47" s="13" t="s">
        <v>318</v>
      </c>
      <c r="E47" s="13" t="s">
        <v>471</v>
      </c>
      <c r="F47" s="13" t="s">
        <v>319</v>
      </c>
      <c r="G47" s="13" t="s">
        <v>52</v>
      </c>
      <c r="H47" s="27" t="s">
        <v>65</v>
      </c>
      <c r="I47" s="28" t="s">
        <v>132</v>
      </c>
      <c r="J47" s="28" t="s">
        <v>132</v>
      </c>
      <c r="K47" s="14"/>
      <c r="L47" s="68" t="str">
        <f>"150,0"</f>
        <v>150,0</v>
      </c>
      <c r="M47" s="14" t="str">
        <f>"96,2550"</f>
        <v>96,2550</v>
      </c>
      <c r="N47" s="13"/>
    </row>
    <row r="48" spans="1:14">
      <c r="A48" s="14" t="s">
        <v>356</v>
      </c>
      <c r="B48" s="13" t="s">
        <v>181</v>
      </c>
      <c r="C48" s="13" t="s">
        <v>182</v>
      </c>
      <c r="D48" s="13" t="s">
        <v>183</v>
      </c>
      <c r="E48" s="13" t="s">
        <v>471</v>
      </c>
      <c r="F48" s="13" t="s">
        <v>154</v>
      </c>
      <c r="G48" s="13" t="s">
        <v>52</v>
      </c>
      <c r="H48" s="27" t="s">
        <v>81</v>
      </c>
      <c r="I48" s="27" t="s">
        <v>185</v>
      </c>
      <c r="J48" s="28" t="s">
        <v>121</v>
      </c>
      <c r="K48" s="14"/>
      <c r="L48" s="68" t="str">
        <f>"132,5"</f>
        <v>132,5</v>
      </c>
      <c r="M48" s="14" t="str">
        <f>"85,6878"</f>
        <v>85,6878</v>
      </c>
      <c r="N48" s="13" t="s">
        <v>159</v>
      </c>
    </row>
    <row r="49" spans="1:14">
      <c r="A49" s="14" t="s">
        <v>357</v>
      </c>
      <c r="B49" s="13" t="s">
        <v>320</v>
      </c>
      <c r="C49" s="13" t="s">
        <v>182</v>
      </c>
      <c r="D49" s="13" t="s">
        <v>321</v>
      </c>
      <c r="E49" s="13" t="s">
        <v>471</v>
      </c>
      <c r="F49" s="13" t="s">
        <v>154</v>
      </c>
      <c r="G49" s="13" t="s">
        <v>52</v>
      </c>
      <c r="H49" s="27" t="s">
        <v>88</v>
      </c>
      <c r="I49" s="28" t="s">
        <v>81</v>
      </c>
      <c r="J49" s="14"/>
      <c r="K49" s="14"/>
      <c r="L49" s="68" t="str">
        <f>"115,0"</f>
        <v>115,0</v>
      </c>
      <c r="M49" s="14" t="str">
        <f>"74,9685"</f>
        <v>74,9685</v>
      </c>
      <c r="N49" s="13" t="s">
        <v>159</v>
      </c>
    </row>
    <row r="50" spans="1:14">
      <c r="A50" s="12" t="s">
        <v>245</v>
      </c>
      <c r="B50" s="11" t="s">
        <v>313</v>
      </c>
      <c r="C50" s="11" t="s">
        <v>322</v>
      </c>
      <c r="D50" s="11" t="s">
        <v>315</v>
      </c>
      <c r="E50" s="11" t="s">
        <v>472</v>
      </c>
      <c r="F50" s="11"/>
      <c r="G50" s="11" t="s">
        <v>221</v>
      </c>
      <c r="H50" s="25" t="s">
        <v>65</v>
      </c>
      <c r="I50" s="25" t="s">
        <v>150</v>
      </c>
      <c r="J50" s="25" t="s">
        <v>163</v>
      </c>
      <c r="K50" s="12"/>
      <c r="L50" s="67" t="str">
        <f>"165,0"</f>
        <v>165,0</v>
      </c>
      <c r="M50" s="12" t="str">
        <f>"143,2728"</f>
        <v>143,2728</v>
      </c>
      <c r="N50" s="11"/>
    </row>
    <row r="51" spans="1:14">
      <c r="B51" s="7" t="s">
        <v>247</v>
      </c>
    </row>
    <row r="52" spans="1:14" ht="16">
      <c r="A52" s="100" t="s">
        <v>187</v>
      </c>
      <c r="B52" s="100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4">
      <c r="A53" s="10" t="s">
        <v>245</v>
      </c>
      <c r="B53" s="9" t="s">
        <v>323</v>
      </c>
      <c r="C53" s="9" t="s">
        <v>324</v>
      </c>
      <c r="D53" s="9" t="s">
        <v>325</v>
      </c>
      <c r="E53" s="9" t="s">
        <v>469</v>
      </c>
      <c r="F53" s="9" t="s">
        <v>15</v>
      </c>
      <c r="G53" s="9" t="s">
        <v>16</v>
      </c>
      <c r="H53" s="23" t="s">
        <v>128</v>
      </c>
      <c r="I53" s="23" t="s">
        <v>81</v>
      </c>
      <c r="J53" s="23" t="s">
        <v>61</v>
      </c>
      <c r="K53" s="10"/>
      <c r="L53" s="76" t="str">
        <f>"130,0"</f>
        <v>130,0</v>
      </c>
      <c r="M53" s="10" t="str">
        <f>"80,9770"</f>
        <v>80,9770</v>
      </c>
      <c r="N53" s="9" t="s">
        <v>444</v>
      </c>
    </row>
    <row r="54" spans="1:14">
      <c r="A54" s="14" t="s">
        <v>246</v>
      </c>
      <c r="B54" s="13" t="s">
        <v>326</v>
      </c>
      <c r="C54" s="13" t="s">
        <v>327</v>
      </c>
      <c r="D54" s="13" t="s">
        <v>198</v>
      </c>
      <c r="E54" s="13" t="s">
        <v>469</v>
      </c>
      <c r="F54" s="13" t="s">
        <v>191</v>
      </c>
      <c r="G54" s="13" t="s">
        <v>52</v>
      </c>
      <c r="H54" s="27" t="s">
        <v>128</v>
      </c>
      <c r="I54" s="28" t="s">
        <v>61</v>
      </c>
      <c r="J54" s="28" t="s">
        <v>61</v>
      </c>
      <c r="K54" s="14"/>
      <c r="L54" s="68" t="str">
        <f>"120,0"</f>
        <v>120,0</v>
      </c>
      <c r="M54" s="14" t="str">
        <f>"75,5760"</f>
        <v>75,5760</v>
      </c>
      <c r="N54" s="13" t="s">
        <v>328</v>
      </c>
    </row>
    <row r="55" spans="1:14">
      <c r="A55" s="14" t="s">
        <v>245</v>
      </c>
      <c r="B55" s="13" t="s">
        <v>329</v>
      </c>
      <c r="C55" s="13" t="s">
        <v>330</v>
      </c>
      <c r="D55" s="13" t="s">
        <v>331</v>
      </c>
      <c r="E55" s="13" t="s">
        <v>471</v>
      </c>
      <c r="F55" s="13" t="s">
        <v>15</v>
      </c>
      <c r="G55" s="13" t="s">
        <v>16</v>
      </c>
      <c r="H55" s="27" t="s">
        <v>163</v>
      </c>
      <c r="I55" s="28" t="s">
        <v>332</v>
      </c>
      <c r="J55" s="27" t="s">
        <v>332</v>
      </c>
      <c r="K55" s="14"/>
      <c r="L55" s="68" t="str">
        <f>"172,5"</f>
        <v>172,5</v>
      </c>
      <c r="M55" s="14" t="str">
        <f>"106,0358"</f>
        <v>106,0358</v>
      </c>
      <c r="N55" s="13" t="s">
        <v>444</v>
      </c>
    </row>
    <row r="56" spans="1:14">
      <c r="A56" s="14" t="s">
        <v>246</v>
      </c>
      <c r="B56" s="13" t="s">
        <v>333</v>
      </c>
      <c r="C56" s="13" t="s">
        <v>334</v>
      </c>
      <c r="D56" s="13" t="s">
        <v>335</v>
      </c>
      <c r="E56" s="13" t="s">
        <v>471</v>
      </c>
      <c r="F56" s="13"/>
      <c r="G56" s="13" t="s">
        <v>52</v>
      </c>
      <c r="H56" s="27" t="s">
        <v>65</v>
      </c>
      <c r="I56" s="28" t="s">
        <v>132</v>
      </c>
      <c r="J56" s="27" t="s">
        <v>132</v>
      </c>
      <c r="K56" s="14"/>
      <c r="L56" s="68" t="str">
        <f>"155,0"</f>
        <v>155,0</v>
      </c>
      <c r="M56" s="14" t="str">
        <f>"97,7275"</f>
        <v>97,7275</v>
      </c>
      <c r="N56" s="13"/>
    </row>
    <row r="57" spans="1:14">
      <c r="A57" s="14" t="s">
        <v>248</v>
      </c>
      <c r="B57" s="13" t="s">
        <v>196</v>
      </c>
      <c r="C57" s="13" t="s">
        <v>197</v>
      </c>
      <c r="D57" s="13" t="s">
        <v>198</v>
      </c>
      <c r="E57" s="13" t="s">
        <v>471</v>
      </c>
      <c r="F57" s="13"/>
      <c r="G57" s="13" t="s">
        <v>199</v>
      </c>
      <c r="H57" s="27" t="s">
        <v>118</v>
      </c>
      <c r="I57" s="27" t="s">
        <v>119</v>
      </c>
      <c r="J57" s="27" t="s">
        <v>97</v>
      </c>
      <c r="K57" s="14"/>
      <c r="L57" s="68" t="str">
        <f>"147,5"</f>
        <v>147,5</v>
      </c>
      <c r="M57" s="14" t="str">
        <f>"92,8955"</f>
        <v>92,8955</v>
      </c>
      <c r="N57" s="13"/>
    </row>
    <row r="58" spans="1:14">
      <c r="A58" s="12" t="s">
        <v>245</v>
      </c>
      <c r="B58" s="11" t="s">
        <v>336</v>
      </c>
      <c r="C58" s="11" t="s">
        <v>461</v>
      </c>
      <c r="D58" s="11" t="s">
        <v>337</v>
      </c>
      <c r="E58" s="11" t="s">
        <v>473</v>
      </c>
      <c r="F58" s="11" t="s">
        <v>79</v>
      </c>
      <c r="G58" s="11" t="s">
        <v>16</v>
      </c>
      <c r="H58" s="25" t="s">
        <v>25</v>
      </c>
      <c r="I58" s="25" t="s">
        <v>40</v>
      </c>
      <c r="J58" s="25" t="s">
        <v>41</v>
      </c>
      <c r="K58" s="12"/>
      <c r="L58" s="67" t="str">
        <f>"100,0"</f>
        <v>100,0</v>
      </c>
      <c r="M58" s="12" t="str">
        <f>"86,1933"</f>
        <v>86,1933</v>
      </c>
      <c r="N58" s="11" t="s">
        <v>82</v>
      </c>
    </row>
    <row r="59" spans="1:14">
      <c r="B59" s="7" t="s">
        <v>247</v>
      </c>
    </row>
    <row r="60" spans="1:14" ht="16">
      <c r="A60" s="100" t="s">
        <v>208</v>
      </c>
      <c r="B60" s="100"/>
      <c r="C60" s="101"/>
      <c r="D60" s="101"/>
      <c r="E60" s="101"/>
      <c r="F60" s="101"/>
      <c r="G60" s="101"/>
      <c r="H60" s="101"/>
      <c r="I60" s="101"/>
      <c r="J60" s="101"/>
      <c r="K60" s="101"/>
    </row>
    <row r="61" spans="1:14">
      <c r="A61" s="10" t="s">
        <v>245</v>
      </c>
      <c r="B61" s="9" t="s">
        <v>209</v>
      </c>
      <c r="C61" s="9" t="s">
        <v>452</v>
      </c>
      <c r="D61" s="9" t="s">
        <v>210</v>
      </c>
      <c r="E61" s="9" t="s">
        <v>468</v>
      </c>
      <c r="F61" s="9" t="s">
        <v>15</v>
      </c>
      <c r="G61" s="9" t="s">
        <v>16</v>
      </c>
      <c r="H61" s="24" t="s">
        <v>139</v>
      </c>
      <c r="I61" s="23" t="s">
        <v>139</v>
      </c>
      <c r="J61" s="23" t="s">
        <v>23</v>
      </c>
      <c r="K61" s="10"/>
      <c r="L61" s="76" t="str">
        <f>"77,5"</f>
        <v>77,5</v>
      </c>
      <c r="M61" s="10" t="str">
        <f>"46,2520"</f>
        <v>46,2520</v>
      </c>
      <c r="N61" s="9" t="s">
        <v>444</v>
      </c>
    </row>
    <row r="62" spans="1:14">
      <c r="A62" s="14" t="s">
        <v>245</v>
      </c>
      <c r="B62" s="13" t="s">
        <v>338</v>
      </c>
      <c r="C62" s="13" t="s">
        <v>339</v>
      </c>
      <c r="D62" s="13" t="s">
        <v>340</v>
      </c>
      <c r="E62" s="13" t="s">
        <v>471</v>
      </c>
      <c r="F62" s="13"/>
      <c r="G62" s="13" t="s">
        <v>52</v>
      </c>
      <c r="H62" s="27" t="s">
        <v>67</v>
      </c>
      <c r="I62" s="28" t="s">
        <v>167</v>
      </c>
      <c r="J62" s="28" t="s">
        <v>167</v>
      </c>
      <c r="K62" s="14"/>
      <c r="L62" s="68" t="str">
        <f>"175,0"</f>
        <v>175,0</v>
      </c>
      <c r="M62" s="14" t="str">
        <f>"104,2300"</f>
        <v>104,2300</v>
      </c>
      <c r="N62" s="13"/>
    </row>
    <row r="63" spans="1:14">
      <c r="A63" s="14" t="s">
        <v>246</v>
      </c>
      <c r="B63" s="13" t="s">
        <v>215</v>
      </c>
      <c r="C63" s="13" t="s">
        <v>216</v>
      </c>
      <c r="D63" s="13" t="s">
        <v>217</v>
      </c>
      <c r="E63" s="13" t="s">
        <v>471</v>
      </c>
      <c r="F63" s="13"/>
      <c r="G63" s="13" t="s">
        <v>199</v>
      </c>
      <c r="H63" s="27" t="s">
        <v>121</v>
      </c>
      <c r="I63" s="27" t="s">
        <v>63</v>
      </c>
      <c r="J63" s="27" t="s">
        <v>65</v>
      </c>
      <c r="K63" s="14"/>
      <c r="L63" s="68" t="str">
        <f>"150,0"</f>
        <v>150,0</v>
      </c>
      <c r="M63" s="14" t="str">
        <f>"89,2200"</f>
        <v>89,2200</v>
      </c>
      <c r="N63" s="13"/>
    </row>
    <row r="64" spans="1:14">
      <c r="A64" s="14" t="s">
        <v>248</v>
      </c>
      <c r="B64" s="13" t="s">
        <v>341</v>
      </c>
      <c r="C64" s="13" t="s">
        <v>342</v>
      </c>
      <c r="D64" s="13" t="s">
        <v>343</v>
      </c>
      <c r="E64" s="13" t="s">
        <v>471</v>
      </c>
      <c r="F64" s="13" t="s">
        <v>104</v>
      </c>
      <c r="G64" s="13" t="s">
        <v>36</v>
      </c>
      <c r="H64" s="27" t="s">
        <v>128</v>
      </c>
      <c r="I64" s="14"/>
      <c r="J64" s="14"/>
      <c r="K64" s="14"/>
      <c r="L64" s="68" t="str">
        <f>"120,0"</f>
        <v>120,0</v>
      </c>
      <c r="M64" s="14" t="str">
        <f>"72,7440"</f>
        <v>72,7440</v>
      </c>
      <c r="N64" s="13" t="s">
        <v>68</v>
      </c>
    </row>
    <row r="65" spans="1:14">
      <c r="A65" s="12" t="s">
        <v>245</v>
      </c>
      <c r="B65" s="11" t="s">
        <v>344</v>
      </c>
      <c r="C65" s="11" t="s">
        <v>345</v>
      </c>
      <c r="D65" s="11" t="s">
        <v>346</v>
      </c>
      <c r="E65" s="11" t="s">
        <v>472</v>
      </c>
      <c r="F65" s="11" t="s">
        <v>79</v>
      </c>
      <c r="G65" s="11" t="s">
        <v>16</v>
      </c>
      <c r="H65" s="25" t="s">
        <v>63</v>
      </c>
      <c r="I65" s="26" t="s">
        <v>98</v>
      </c>
      <c r="J65" s="26" t="s">
        <v>132</v>
      </c>
      <c r="K65" s="12"/>
      <c r="L65" s="67" t="str">
        <f>"145,0"</f>
        <v>145,0</v>
      </c>
      <c r="M65" s="12" t="str">
        <f>"90,9289"</f>
        <v>90,9289</v>
      </c>
      <c r="N65" s="11" t="s">
        <v>82</v>
      </c>
    </row>
    <row r="66" spans="1:14">
      <c r="B66" s="7" t="s">
        <v>247</v>
      </c>
    </row>
    <row r="67" spans="1:14" ht="16">
      <c r="A67" s="100" t="s">
        <v>222</v>
      </c>
      <c r="B67" s="100"/>
      <c r="C67" s="101"/>
      <c r="D67" s="101"/>
      <c r="E67" s="101"/>
      <c r="F67" s="101"/>
      <c r="G67" s="101"/>
      <c r="H67" s="101"/>
      <c r="I67" s="101"/>
      <c r="J67" s="101"/>
      <c r="K67" s="101"/>
    </row>
    <row r="68" spans="1:14">
      <c r="A68" s="16" t="s">
        <v>245</v>
      </c>
      <c r="B68" s="15" t="s">
        <v>223</v>
      </c>
      <c r="C68" s="15" t="s">
        <v>224</v>
      </c>
      <c r="D68" s="15" t="s">
        <v>225</v>
      </c>
      <c r="E68" s="15" t="s">
        <v>471</v>
      </c>
      <c r="F68" s="15" t="s">
        <v>191</v>
      </c>
      <c r="G68" s="15" t="s">
        <v>226</v>
      </c>
      <c r="H68" s="30" t="s">
        <v>200</v>
      </c>
      <c r="I68" s="29" t="s">
        <v>204</v>
      </c>
      <c r="J68" s="29" t="s">
        <v>204</v>
      </c>
      <c r="K68" s="16"/>
      <c r="L68" s="75" t="str">
        <f>"205,0"</f>
        <v>205,0</v>
      </c>
      <c r="M68" s="16" t="str">
        <f>"117,7520"</f>
        <v>117,7520</v>
      </c>
      <c r="N68" s="15"/>
    </row>
    <row r="69" spans="1:14">
      <c r="B69" s="7" t="s">
        <v>247</v>
      </c>
    </row>
    <row r="70" spans="1:14" ht="16">
      <c r="A70" s="100" t="s">
        <v>347</v>
      </c>
      <c r="B70" s="100"/>
      <c r="C70" s="101"/>
      <c r="D70" s="101"/>
      <c r="E70" s="101"/>
      <c r="F70" s="101"/>
      <c r="G70" s="101"/>
      <c r="H70" s="101"/>
      <c r="I70" s="101"/>
      <c r="J70" s="101"/>
      <c r="K70" s="101"/>
    </row>
    <row r="71" spans="1:14">
      <c r="A71" s="10" t="s">
        <v>245</v>
      </c>
      <c r="B71" s="9" t="s">
        <v>348</v>
      </c>
      <c r="C71" s="9" t="s">
        <v>349</v>
      </c>
      <c r="D71" s="9" t="s">
        <v>350</v>
      </c>
      <c r="E71" s="9" t="s">
        <v>471</v>
      </c>
      <c r="F71" s="9" t="s">
        <v>86</v>
      </c>
      <c r="G71" s="9" t="s">
        <v>36</v>
      </c>
      <c r="H71" s="23" t="s">
        <v>146</v>
      </c>
      <c r="I71" s="23" t="s">
        <v>157</v>
      </c>
      <c r="J71" s="10"/>
      <c r="K71" s="10"/>
      <c r="L71" s="76" t="str">
        <f>"200,0"</f>
        <v>200,0</v>
      </c>
      <c r="M71" s="10" t="str">
        <f>"110,6400"</f>
        <v>110,6400</v>
      </c>
      <c r="N71" s="9"/>
    </row>
    <row r="72" spans="1:14">
      <c r="A72" s="12" t="s">
        <v>245</v>
      </c>
      <c r="B72" s="11" t="s">
        <v>348</v>
      </c>
      <c r="C72" s="11" t="s">
        <v>351</v>
      </c>
      <c r="D72" s="11" t="s">
        <v>350</v>
      </c>
      <c r="E72" s="11" t="s">
        <v>472</v>
      </c>
      <c r="F72" s="11" t="s">
        <v>86</v>
      </c>
      <c r="G72" s="11" t="s">
        <v>36</v>
      </c>
      <c r="H72" s="25" t="s">
        <v>146</v>
      </c>
      <c r="I72" s="25" t="s">
        <v>157</v>
      </c>
      <c r="J72" s="12"/>
      <c r="K72" s="12"/>
      <c r="L72" s="67" t="str">
        <f>"200,0"</f>
        <v>200,0</v>
      </c>
      <c r="M72" s="12" t="str">
        <f>"111,1932"</f>
        <v>111,1932</v>
      </c>
      <c r="N72" s="11"/>
    </row>
    <row r="73" spans="1:14">
      <c r="B73" s="7" t="s">
        <v>247</v>
      </c>
    </row>
    <row r="74" spans="1:14">
      <c r="B74" s="7" t="s">
        <v>247</v>
      </c>
    </row>
    <row r="75" spans="1:14" ht="14">
      <c r="B75" s="7" t="s">
        <v>247</v>
      </c>
      <c r="C75" s="21"/>
      <c r="D75" s="22"/>
    </row>
    <row r="76" spans="1:14" ht="14">
      <c r="B76" s="7" t="s">
        <v>247</v>
      </c>
      <c r="C76" s="1"/>
      <c r="D76" s="1"/>
      <c r="E76" s="1"/>
      <c r="F76" s="1"/>
      <c r="G76" s="1"/>
    </row>
    <row r="77" spans="1:14">
      <c r="B77" s="7" t="s">
        <v>247</v>
      </c>
      <c r="C77" s="20"/>
      <c r="E77" s="8"/>
      <c r="F77" s="8"/>
      <c r="G77" s="8"/>
    </row>
    <row r="78" spans="1:14">
      <c r="B78" s="7" t="s">
        <v>247</v>
      </c>
      <c r="C78" s="20"/>
      <c r="E78" s="8"/>
      <c r="F78" s="8"/>
      <c r="G78" s="8"/>
    </row>
    <row r="79" spans="1:14">
      <c r="B79" s="7" t="s">
        <v>247</v>
      </c>
    </row>
    <row r="80" spans="1:14">
      <c r="B80" s="7" t="s">
        <v>247</v>
      </c>
    </row>
    <row r="81" spans="2:2">
      <c r="B81" s="7" t="s">
        <v>247</v>
      </c>
    </row>
    <row r="82" spans="2:2">
      <c r="B82" s="7" t="s">
        <v>247</v>
      </c>
    </row>
    <row r="83" spans="2:2">
      <c r="B83" s="7" t="s">
        <v>247</v>
      </c>
    </row>
    <row r="84" spans="2:2">
      <c r="B84" s="7" t="s">
        <v>247</v>
      </c>
    </row>
    <row r="85" spans="2:2">
      <c r="B85" s="7" t="s">
        <v>247</v>
      </c>
    </row>
    <row r="86" spans="2:2">
      <c r="B86" s="7" t="s">
        <v>247</v>
      </c>
    </row>
    <row r="87" spans="2:2">
      <c r="B87" s="7" t="s">
        <v>247</v>
      </c>
    </row>
    <row r="88" spans="2:2">
      <c r="B88" s="7" t="s">
        <v>247</v>
      </c>
    </row>
    <row r="89" spans="2:2">
      <c r="B89" s="7" t="s">
        <v>247</v>
      </c>
    </row>
    <row r="90" spans="2:2">
      <c r="B90" s="7" t="s">
        <v>247</v>
      </c>
    </row>
    <row r="91" spans="2:2">
      <c r="B91" s="7" t="s">
        <v>247</v>
      </c>
    </row>
  </sheetData>
  <mergeCells count="25">
    <mergeCell ref="A5:K5"/>
    <mergeCell ref="B3:B4"/>
    <mergeCell ref="A70:K70"/>
    <mergeCell ref="A8:K8"/>
    <mergeCell ref="A14:K14"/>
    <mergeCell ref="A17:K17"/>
    <mergeCell ref="A23:K23"/>
    <mergeCell ref="A26:K26"/>
    <mergeCell ref="A30:K30"/>
    <mergeCell ref="A37:K37"/>
    <mergeCell ref="A43:K43"/>
    <mergeCell ref="A52:K52"/>
    <mergeCell ref="A60:K60"/>
    <mergeCell ref="A67:K67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"/>
  <sheetViews>
    <sheetView tabSelected="1" zoomScaleNormal="100" workbookViewId="0">
      <selection sqref="A1:N2"/>
    </sheetView>
  </sheetViews>
  <sheetFormatPr baseColWidth="10" defaultColWidth="8.83203125" defaultRowHeight="13"/>
  <cols>
    <col min="2" max="2" width="22" customWidth="1"/>
    <col min="3" max="3" width="28.83203125" customWidth="1"/>
    <col min="4" max="4" width="18.83203125" customWidth="1"/>
    <col min="5" max="5" width="11.1640625" customWidth="1"/>
    <col min="6" max="6" width="22.83203125" customWidth="1"/>
    <col min="7" max="7" width="36.1640625" customWidth="1"/>
    <col min="8" max="10" width="5.5" customWidth="1"/>
    <col min="11" max="11" width="5.5" style="80" customWidth="1"/>
    <col min="12" max="12" width="10.6640625" customWidth="1"/>
    <col min="14" max="14" width="18.83203125" customWidth="1"/>
  </cols>
  <sheetData>
    <row r="1" spans="1:14" ht="30" customHeight="1">
      <c r="A1" s="83" t="s">
        <v>436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4" ht="81" customHeight="1" thickBot="1">
      <c r="A2" s="87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14">
      <c r="A3" s="91" t="s">
        <v>467</v>
      </c>
      <c r="B3" s="96" t="s">
        <v>0</v>
      </c>
      <c r="C3" s="93" t="s">
        <v>465</v>
      </c>
      <c r="D3" s="93" t="s">
        <v>7</v>
      </c>
      <c r="E3" s="81" t="s">
        <v>466</v>
      </c>
      <c r="F3" s="81" t="s">
        <v>4</v>
      </c>
      <c r="G3" s="81" t="s">
        <v>6</v>
      </c>
      <c r="H3" s="81" t="s">
        <v>10</v>
      </c>
      <c r="I3" s="81"/>
      <c r="J3" s="81"/>
      <c r="K3" s="81"/>
      <c r="L3" s="81" t="s">
        <v>354</v>
      </c>
      <c r="M3" s="81" t="s">
        <v>3</v>
      </c>
      <c r="N3" s="94" t="s">
        <v>2</v>
      </c>
    </row>
    <row r="4" spans="1:14" ht="15" thickBot="1">
      <c r="A4" s="92"/>
      <c r="B4" s="97"/>
      <c r="C4" s="82"/>
      <c r="D4" s="82"/>
      <c r="E4" s="82"/>
      <c r="F4" s="82"/>
      <c r="G4" s="82"/>
      <c r="H4" s="6">
        <v>1</v>
      </c>
      <c r="I4" s="6">
        <v>2</v>
      </c>
      <c r="J4" s="6">
        <v>3</v>
      </c>
      <c r="K4" s="40" t="s">
        <v>5</v>
      </c>
      <c r="L4" s="82"/>
      <c r="M4" s="82"/>
      <c r="N4" s="95"/>
    </row>
    <row r="5" spans="1:14" ht="16">
      <c r="A5" s="98" t="s">
        <v>11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8"/>
      <c r="M5" s="8"/>
      <c r="N5" s="7"/>
    </row>
    <row r="6" spans="1:14">
      <c r="A6" s="32" t="s">
        <v>245</v>
      </c>
      <c r="B6" s="31" t="s">
        <v>398</v>
      </c>
      <c r="C6" s="31" t="s">
        <v>462</v>
      </c>
      <c r="D6" s="31" t="s">
        <v>399</v>
      </c>
      <c r="E6" s="31" t="s">
        <v>468</v>
      </c>
      <c r="F6" s="31" t="s">
        <v>15</v>
      </c>
      <c r="G6" s="31" t="s">
        <v>16</v>
      </c>
      <c r="H6" s="37" t="s">
        <v>19</v>
      </c>
      <c r="I6" s="37" t="s">
        <v>109</v>
      </c>
      <c r="J6" s="37" t="s">
        <v>37</v>
      </c>
      <c r="K6" s="32"/>
      <c r="L6" s="32" t="str">
        <f>"80,0"</f>
        <v>80,0</v>
      </c>
      <c r="M6" s="32" t="str">
        <f>"119,4880"</f>
        <v>119,4880</v>
      </c>
      <c r="N6" s="31" t="s">
        <v>444</v>
      </c>
    </row>
    <row r="7" spans="1:14">
      <c r="A7" s="12" t="s">
        <v>246</v>
      </c>
      <c r="B7" s="11" t="s">
        <v>358</v>
      </c>
      <c r="C7" s="11" t="s">
        <v>463</v>
      </c>
      <c r="D7" s="11" t="s">
        <v>359</v>
      </c>
      <c r="E7" s="11" t="s">
        <v>468</v>
      </c>
      <c r="F7" s="11" t="s">
        <v>86</v>
      </c>
      <c r="G7" s="11" t="s">
        <v>36</v>
      </c>
      <c r="H7" s="25" t="s">
        <v>20</v>
      </c>
      <c r="I7" s="25" t="s">
        <v>22</v>
      </c>
      <c r="J7" s="25" t="s">
        <v>31</v>
      </c>
      <c r="K7" s="12"/>
      <c r="L7" s="12" t="str">
        <f>"50,0"</f>
        <v>50,0</v>
      </c>
      <c r="M7" s="12" t="str">
        <f>"74,6800"</f>
        <v>74,6800</v>
      </c>
      <c r="N7" s="11" t="s">
        <v>42</v>
      </c>
    </row>
    <row r="8" spans="1:14">
      <c r="A8" s="7"/>
      <c r="B8" s="7" t="s">
        <v>247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7"/>
    </row>
    <row r="9" spans="1:14" ht="16">
      <c r="A9" s="100" t="s">
        <v>47</v>
      </c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8"/>
      <c r="M9" s="8"/>
      <c r="N9" s="7"/>
    </row>
    <row r="10" spans="1:14">
      <c r="A10" s="34" t="s">
        <v>245</v>
      </c>
      <c r="B10" s="33" t="s">
        <v>58</v>
      </c>
      <c r="C10" s="33" t="s">
        <v>59</v>
      </c>
      <c r="D10" s="33" t="s">
        <v>60</v>
      </c>
      <c r="E10" s="33" t="s">
        <v>471</v>
      </c>
      <c r="F10" s="33"/>
      <c r="G10" s="33" t="s">
        <v>36</v>
      </c>
      <c r="H10" s="35" t="s">
        <v>65</v>
      </c>
      <c r="I10" s="35" t="s">
        <v>66</v>
      </c>
      <c r="J10" s="38" t="s">
        <v>67</v>
      </c>
      <c r="K10" s="34"/>
      <c r="L10" s="34" t="str">
        <f>"167,5"</f>
        <v>167,5</v>
      </c>
      <c r="M10" s="34" t="str">
        <f>"189,9450"</f>
        <v>189,9450</v>
      </c>
      <c r="N10" s="33" t="s">
        <v>435</v>
      </c>
    </row>
    <row r="11" spans="1:14">
      <c r="A11" s="7"/>
      <c r="B11" s="7" t="s">
        <v>247</v>
      </c>
      <c r="C11" s="7"/>
      <c r="D11" s="7"/>
      <c r="E11" s="7"/>
      <c r="F11" s="7"/>
      <c r="G11" s="7"/>
      <c r="H11" s="8"/>
      <c r="I11" s="8"/>
      <c r="J11" s="8"/>
      <c r="K11" s="8"/>
      <c r="L11" s="8"/>
      <c r="M11" s="8"/>
      <c r="N11" s="7"/>
    </row>
    <row r="12" spans="1:14" ht="16">
      <c r="A12" s="100" t="s">
        <v>93</v>
      </c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8"/>
      <c r="M12" s="8"/>
      <c r="N12" s="7"/>
    </row>
    <row r="13" spans="1:14">
      <c r="A13" s="34" t="s">
        <v>245</v>
      </c>
      <c r="B13" s="33" t="s">
        <v>101</v>
      </c>
      <c r="C13" s="33" t="s">
        <v>102</v>
      </c>
      <c r="D13" s="33" t="s">
        <v>103</v>
      </c>
      <c r="E13" s="33" t="s">
        <v>472</v>
      </c>
      <c r="F13" s="33" t="s">
        <v>104</v>
      </c>
      <c r="G13" s="33" t="s">
        <v>36</v>
      </c>
      <c r="H13" s="35" t="s">
        <v>53</v>
      </c>
      <c r="I13" s="35" t="s">
        <v>88</v>
      </c>
      <c r="J13" s="35" t="s">
        <v>105</v>
      </c>
      <c r="K13" s="34"/>
      <c r="L13" s="34" t="str">
        <f>"122,5"</f>
        <v>122,5</v>
      </c>
      <c r="M13" s="34" t="str">
        <f>"120,5276"</f>
        <v>120,5276</v>
      </c>
      <c r="N13" s="33" t="s">
        <v>435</v>
      </c>
    </row>
    <row r="14" spans="1:14">
      <c r="A14" s="7"/>
      <c r="B14" s="7" t="s">
        <v>247</v>
      </c>
      <c r="C14" s="7"/>
      <c r="D14" s="7"/>
      <c r="E14" s="7"/>
      <c r="F14" s="7"/>
      <c r="G14" s="7"/>
      <c r="H14" s="8"/>
      <c r="I14" s="8"/>
      <c r="J14" s="8"/>
      <c r="K14" s="8"/>
      <c r="L14" s="8"/>
      <c r="M14" s="8"/>
      <c r="N14" s="7"/>
    </row>
    <row r="15" spans="1:14" ht="16">
      <c r="A15" s="100" t="s">
        <v>106</v>
      </c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8"/>
      <c r="M15" s="8"/>
      <c r="N15" s="7"/>
    </row>
    <row r="16" spans="1:14">
      <c r="A16" s="34" t="s">
        <v>245</v>
      </c>
      <c r="B16" s="33" t="s">
        <v>273</v>
      </c>
      <c r="C16" s="33" t="s">
        <v>458</v>
      </c>
      <c r="D16" s="33" t="s">
        <v>274</v>
      </c>
      <c r="E16" s="33" t="s">
        <v>468</v>
      </c>
      <c r="F16" s="33" t="s">
        <v>191</v>
      </c>
      <c r="G16" s="33" t="s">
        <v>52</v>
      </c>
      <c r="H16" s="35" t="s">
        <v>24</v>
      </c>
      <c r="I16" s="38" t="s">
        <v>120</v>
      </c>
      <c r="J16" s="38" t="s">
        <v>25</v>
      </c>
      <c r="K16" s="34"/>
      <c r="L16" s="34" t="str">
        <f>"82,5"</f>
        <v>82,5</v>
      </c>
      <c r="M16" s="34" t="str">
        <f>"89,1413"</f>
        <v>89,1413</v>
      </c>
      <c r="N16" s="33" t="s">
        <v>195</v>
      </c>
    </row>
    <row r="17" spans="1:14">
      <c r="A17" s="7"/>
      <c r="B17" s="7" t="s">
        <v>247</v>
      </c>
      <c r="C17" s="7"/>
      <c r="D17" s="7"/>
      <c r="E17" s="7"/>
      <c r="F17" s="7"/>
      <c r="G17" s="7"/>
      <c r="H17" s="8"/>
      <c r="I17" s="8"/>
      <c r="J17" s="8"/>
      <c r="K17" s="8"/>
      <c r="L17" s="8"/>
      <c r="M17" s="8"/>
      <c r="N17" s="7"/>
    </row>
    <row r="18" spans="1:14" ht="16">
      <c r="A18" s="100" t="s">
        <v>75</v>
      </c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8"/>
      <c r="M18" s="8"/>
      <c r="N18" s="7"/>
    </row>
    <row r="19" spans="1:14">
      <c r="A19" s="32" t="s">
        <v>245</v>
      </c>
      <c r="B19" s="31" t="s">
        <v>400</v>
      </c>
      <c r="C19" s="31" t="s">
        <v>401</v>
      </c>
      <c r="D19" s="31" t="s">
        <v>402</v>
      </c>
      <c r="E19" s="31" t="s">
        <v>470</v>
      </c>
      <c r="F19" s="31" t="s">
        <v>51</v>
      </c>
      <c r="G19" s="31" t="s">
        <v>52</v>
      </c>
      <c r="H19" s="37" t="s">
        <v>169</v>
      </c>
      <c r="I19" s="39" t="s">
        <v>180</v>
      </c>
      <c r="J19" s="39" t="s">
        <v>180</v>
      </c>
      <c r="K19" s="32"/>
      <c r="L19" s="32" t="str">
        <f>"220,0"</f>
        <v>220,0</v>
      </c>
      <c r="M19" s="32" t="str">
        <f>"172,9640"</f>
        <v>172,9640</v>
      </c>
      <c r="N19" s="31" t="s">
        <v>440</v>
      </c>
    </row>
    <row r="20" spans="1:14">
      <c r="A20" s="12" t="s">
        <v>245</v>
      </c>
      <c r="B20" s="11" t="s">
        <v>400</v>
      </c>
      <c r="C20" s="11" t="s">
        <v>403</v>
      </c>
      <c r="D20" s="11" t="s">
        <v>402</v>
      </c>
      <c r="E20" s="11" t="s">
        <v>471</v>
      </c>
      <c r="F20" s="11" t="s">
        <v>51</v>
      </c>
      <c r="G20" s="11" t="s">
        <v>52</v>
      </c>
      <c r="H20" s="25" t="s">
        <v>169</v>
      </c>
      <c r="I20" s="26" t="s">
        <v>180</v>
      </c>
      <c r="J20" s="26" t="s">
        <v>180</v>
      </c>
      <c r="K20" s="12"/>
      <c r="L20" s="12" t="str">
        <f>"220,0"</f>
        <v>220,0</v>
      </c>
      <c r="M20" s="12" t="str">
        <f>"172,9640"</f>
        <v>172,9640</v>
      </c>
      <c r="N20" s="11" t="s">
        <v>440</v>
      </c>
    </row>
    <row r="21" spans="1:14">
      <c r="A21" s="7"/>
      <c r="B21" s="7" t="s">
        <v>247</v>
      </c>
      <c r="C21" s="7"/>
      <c r="D21" s="7"/>
      <c r="E21" s="7"/>
      <c r="F21" s="7"/>
      <c r="G21" s="7"/>
      <c r="H21" s="8"/>
      <c r="I21" s="8"/>
      <c r="J21" s="8"/>
      <c r="K21" s="8"/>
      <c r="L21" s="8"/>
      <c r="M21" s="8"/>
      <c r="N21" s="7"/>
    </row>
    <row r="22" spans="1:14" ht="16">
      <c r="A22" s="100" t="s">
        <v>93</v>
      </c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8"/>
      <c r="M22" s="8"/>
      <c r="N22" s="7"/>
    </row>
    <row r="23" spans="1:14">
      <c r="A23" s="32" t="s">
        <v>245</v>
      </c>
      <c r="B23" s="31" t="s">
        <v>281</v>
      </c>
      <c r="C23" s="31" t="s">
        <v>282</v>
      </c>
      <c r="D23" s="31" t="s">
        <v>283</v>
      </c>
      <c r="E23" s="31" t="s">
        <v>469</v>
      </c>
      <c r="F23" s="31" t="s">
        <v>191</v>
      </c>
      <c r="G23" s="31" t="s">
        <v>192</v>
      </c>
      <c r="H23" s="39" t="s">
        <v>99</v>
      </c>
      <c r="I23" s="39" t="s">
        <v>100</v>
      </c>
      <c r="J23" s="37" t="s">
        <v>67</v>
      </c>
      <c r="K23" s="32"/>
      <c r="L23" s="32" t="str">
        <f>"175,0"</f>
        <v>175,0</v>
      </c>
      <c r="M23" s="32" t="str">
        <f>"126,8575"</f>
        <v>126,8575</v>
      </c>
      <c r="N23" s="31" t="s">
        <v>195</v>
      </c>
    </row>
    <row r="24" spans="1:14">
      <c r="A24" s="14" t="s">
        <v>245</v>
      </c>
      <c r="B24" s="13" t="s">
        <v>404</v>
      </c>
      <c r="C24" s="13" t="s">
        <v>405</v>
      </c>
      <c r="D24" s="13" t="s">
        <v>406</v>
      </c>
      <c r="E24" s="13" t="s">
        <v>471</v>
      </c>
      <c r="F24" s="13" t="s">
        <v>86</v>
      </c>
      <c r="G24" s="13" t="s">
        <v>36</v>
      </c>
      <c r="H24" s="27" t="s">
        <v>99</v>
      </c>
      <c r="I24" s="28" t="s">
        <v>100</v>
      </c>
      <c r="J24" s="27" t="s">
        <v>100</v>
      </c>
      <c r="K24" s="14"/>
      <c r="L24" s="14" t="str">
        <f>"170,0"</f>
        <v>170,0</v>
      </c>
      <c r="M24" s="14" t="str">
        <f>"124,3550"</f>
        <v>124,3550</v>
      </c>
      <c r="N24" s="13" t="s">
        <v>42</v>
      </c>
    </row>
    <row r="25" spans="1:14">
      <c r="A25" s="12" t="s">
        <v>246</v>
      </c>
      <c r="B25" s="11" t="s">
        <v>407</v>
      </c>
      <c r="C25" s="11" t="s">
        <v>408</v>
      </c>
      <c r="D25" s="11" t="s">
        <v>96</v>
      </c>
      <c r="E25" s="11" t="s">
        <v>471</v>
      </c>
      <c r="F25" s="11" t="s">
        <v>86</v>
      </c>
      <c r="G25" s="11" t="s">
        <v>36</v>
      </c>
      <c r="H25" s="26" t="s">
        <v>99</v>
      </c>
      <c r="I25" s="25" t="s">
        <v>99</v>
      </c>
      <c r="J25" s="25" t="s">
        <v>100</v>
      </c>
      <c r="K25" s="12"/>
      <c r="L25" s="12" t="str">
        <f>"170,0"</f>
        <v>170,0</v>
      </c>
      <c r="M25" s="12" t="str">
        <f>"121,1420"</f>
        <v>121,1420</v>
      </c>
      <c r="N25" s="11" t="s">
        <v>42</v>
      </c>
    </row>
    <row r="26" spans="1:14">
      <c r="A26" s="7"/>
      <c r="B26" s="7" t="s">
        <v>247</v>
      </c>
      <c r="C26" s="7"/>
      <c r="D26" s="7"/>
      <c r="E26" s="7"/>
      <c r="F26" s="7"/>
      <c r="G26" s="7"/>
      <c r="H26" s="8"/>
      <c r="I26" s="8"/>
      <c r="J26" s="8"/>
      <c r="K26" s="8"/>
      <c r="L26" s="8"/>
      <c r="M26" s="8"/>
      <c r="N26" s="7"/>
    </row>
    <row r="27" spans="1:14" ht="16">
      <c r="A27" s="100" t="s">
        <v>147</v>
      </c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8"/>
      <c r="M27" s="8"/>
      <c r="N27" s="7"/>
    </row>
    <row r="28" spans="1:14">
      <c r="A28" s="32" t="s">
        <v>245</v>
      </c>
      <c r="B28" s="31" t="s">
        <v>409</v>
      </c>
      <c r="C28" s="31" t="s">
        <v>464</v>
      </c>
      <c r="D28" s="31" t="s">
        <v>410</v>
      </c>
      <c r="E28" s="31" t="s">
        <v>468</v>
      </c>
      <c r="F28" s="31"/>
      <c r="G28" s="31" t="s">
        <v>52</v>
      </c>
      <c r="H28" s="37" t="s">
        <v>81</v>
      </c>
      <c r="I28" s="39" t="s">
        <v>185</v>
      </c>
      <c r="J28" s="39" t="s">
        <v>185</v>
      </c>
      <c r="K28" s="32"/>
      <c r="L28" s="32" t="str">
        <f>"125,0"</f>
        <v>125,0</v>
      </c>
      <c r="M28" s="32" t="str">
        <f>"85,0000"</f>
        <v>85,0000</v>
      </c>
      <c r="N28" s="31" t="s">
        <v>439</v>
      </c>
    </row>
    <row r="29" spans="1:14">
      <c r="A29" s="12" t="s">
        <v>245</v>
      </c>
      <c r="B29" s="11" t="s">
        <v>411</v>
      </c>
      <c r="C29" s="11" t="s">
        <v>412</v>
      </c>
      <c r="D29" s="11" t="s">
        <v>413</v>
      </c>
      <c r="E29" s="11" t="s">
        <v>470</v>
      </c>
      <c r="F29" s="11" t="s">
        <v>15</v>
      </c>
      <c r="G29" s="11" t="s">
        <v>16</v>
      </c>
      <c r="H29" s="25" t="s">
        <v>61</v>
      </c>
      <c r="I29" s="25" t="s">
        <v>62</v>
      </c>
      <c r="J29" s="26" t="s">
        <v>63</v>
      </c>
      <c r="K29" s="12"/>
      <c r="L29" s="12" t="str">
        <f>"140,0"</f>
        <v>140,0</v>
      </c>
      <c r="M29" s="12" t="str">
        <f>"94,9060"</f>
        <v>94,9060</v>
      </c>
      <c r="N29" s="11" t="s">
        <v>444</v>
      </c>
    </row>
    <row r="30" spans="1:14">
      <c r="A30" s="7"/>
      <c r="B30" s="7" t="s">
        <v>247</v>
      </c>
      <c r="C30" s="7"/>
      <c r="D30" s="7"/>
      <c r="E30" s="7"/>
      <c r="F30" s="7"/>
      <c r="G30" s="7"/>
      <c r="H30" s="8"/>
      <c r="I30" s="8"/>
      <c r="J30" s="8"/>
      <c r="K30" s="8"/>
      <c r="L30" s="8"/>
      <c r="M30" s="8"/>
      <c r="N30" s="7"/>
    </row>
    <row r="31" spans="1:14" ht="16">
      <c r="A31" s="100" t="s">
        <v>174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8"/>
      <c r="M31" s="8"/>
      <c r="N31" s="7"/>
    </row>
    <row r="32" spans="1:14">
      <c r="A32" s="32" t="s">
        <v>245</v>
      </c>
      <c r="B32" s="31" t="s">
        <v>414</v>
      </c>
      <c r="C32" s="31" t="s">
        <v>415</v>
      </c>
      <c r="D32" s="31" t="s">
        <v>318</v>
      </c>
      <c r="E32" s="31" t="s">
        <v>470</v>
      </c>
      <c r="F32" s="31" t="s">
        <v>416</v>
      </c>
      <c r="G32" s="31" t="s">
        <v>52</v>
      </c>
      <c r="H32" s="37" t="s">
        <v>207</v>
      </c>
      <c r="I32" s="37" t="s">
        <v>194</v>
      </c>
      <c r="J32" s="37" t="s">
        <v>417</v>
      </c>
      <c r="K32" s="32"/>
      <c r="L32" s="32" t="str">
        <f>"257,5"</f>
        <v>257,5</v>
      </c>
      <c r="M32" s="32" t="str">
        <f>"165,2378"</f>
        <v>165,2378</v>
      </c>
      <c r="N32" s="31" t="s">
        <v>418</v>
      </c>
    </row>
    <row r="33" spans="1:14">
      <c r="A33" s="14" t="s">
        <v>246</v>
      </c>
      <c r="B33" s="13" t="s">
        <v>419</v>
      </c>
      <c r="C33" s="13" t="s">
        <v>420</v>
      </c>
      <c r="D33" s="13" t="s">
        <v>421</v>
      </c>
      <c r="E33" s="13" t="s">
        <v>470</v>
      </c>
      <c r="F33" s="13" t="s">
        <v>154</v>
      </c>
      <c r="G33" s="13" t="s">
        <v>52</v>
      </c>
      <c r="H33" s="27" t="s">
        <v>204</v>
      </c>
      <c r="I33" s="27" t="s">
        <v>180</v>
      </c>
      <c r="J33" s="28" t="s">
        <v>382</v>
      </c>
      <c r="K33" s="14"/>
      <c r="L33" s="14" t="str">
        <f>"230,0"</f>
        <v>230,0</v>
      </c>
      <c r="M33" s="14" t="str">
        <f>"148,3730"</f>
        <v>148,3730</v>
      </c>
      <c r="N33" s="13"/>
    </row>
    <row r="34" spans="1:14">
      <c r="A34" s="14" t="s">
        <v>248</v>
      </c>
      <c r="B34" s="13" t="s">
        <v>422</v>
      </c>
      <c r="C34" s="13" t="s">
        <v>423</v>
      </c>
      <c r="D34" s="13" t="s">
        <v>177</v>
      </c>
      <c r="E34" s="13" t="s">
        <v>470</v>
      </c>
      <c r="F34" s="13" t="s">
        <v>154</v>
      </c>
      <c r="G34" s="13" t="s">
        <v>52</v>
      </c>
      <c r="H34" s="28" t="s">
        <v>184</v>
      </c>
      <c r="I34" s="27" t="s">
        <v>236</v>
      </c>
      <c r="J34" s="27" t="s">
        <v>424</v>
      </c>
      <c r="K34" s="14"/>
      <c r="L34" s="14" t="str">
        <f>"207,5"</f>
        <v>207,5</v>
      </c>
      <c r="M34" s="14" t="str">
        <f>"133,6300"</f>
        <v>133,6300</v>
      </c>
      <c r="N34" s="13" t="s">
        <v>159</v>
      </c>
    </row>
    <row r="35" spans="1:14">
      <c r="A35" s="14" t="s">
        <v>245</v>
      </c>
      <c r="B35" s="13" t="s">
        <v>419</v>
      </c>
      <c r="C35" s="13" t="s">
        <v>425</v>
      </c>
      <c r="D35" s="13" t="s">
        <v>421</v>
      </c>
      <c r="E35" s="13" t="s">
        <v>471</v>
      </c>
      <c r="F35" s="13" t="s">
        <v>154</v>
      </c>
      <c r="G35" s="13" t="s">
        <v>52</v>
      </c>
      <c r="H35" s="27" t="s">
        <v>204</v>
      </c>
      <c r="I35" s="27" t="s">
        <v>180</v>
      </c>
      <c r="J35" s="28" t="s">
        <v>382</v>
      </c>
      <c r="K35" s="14"/>
      <c r="L35" s="14" t="str">
        <f>"230,0"</f>
        <v>230,0</v>
      </c>
      <c r="M35" s="14" t="str">
        <f>"148,3730"</f>
        <v>148,3730</v>
      </c>
      <c r="N35" s="13"/>
    </row>
    <row r="36" spans="1:14">
      <c r="A36" s="14" t="s">
        <v>246</v>
      </c>
      <c r="B36" s="13" t="s">
        <v>320</v>
      </c>
      <c r="C36" s="13" t="s">
        <v>182</v>
      </c>
      <c r="D36" s="13" t="s">
        <v>321</v>
      </c>
      <c r="E36" s="13" t="s">
        <v>471</v>
      </c>
      <c r="F36" s="13" t="s">
        <v>154</v>
      </c>
      <c r="G36" s="13" t="s">
        <v>52</v>
      </c>
      <c r="H36" s="27" t="s">
        <v>156</v>
      </c>
      <c r="I36" s="27" t="s">
        <v>236</v>
      </c>
      <c r="J36" s="28" t="s">
        <v>158</v>
      </c>
      <c r="K36" s="14"/>
      <c r="L36" s="14" t="str">
        <f>"202,5"</f>
        <v>202,5</v>
      </c>
      <c r="M36" s="14" t="str">
        <f>"132,0097"</f>
        <v>132,0097</v>
      </c>
      <c r="N36" s="13" t="s">
        <v>159</v>
      </c>
    </row>
    <row r="37" spans="1:14">
      <c r="A37" s="12" t="s">
        <v>248</v>
      </c>
      <c r="B37" s="11" t="s">
        <v>426</v>
      </c>
      <c r="C37" s="11" t="s">
        <v>427</v>
      </c>
      <c r="D37" s="11" t="s">
        <v>428</v>
      </c>
      <c r="E37" s="11" t="s">
        <v>471</v>
      </c>
      <c r="F37" s="11" t="s">
        <v>79</v>
      </c>
      <c r="G37" s="11" t="s">
        <v>16</v>
      </c>
      <c r="H37" s="25" t="s">
        <v>163</v>
      </c>
      <c r="I37" s="25" t="s">
        <v>332</v>
      </c>
      <c r="J37" s="26" t="s">
        <v>387</v>
      </c>
      <c r="K37" s="12"/>
      <c r="L37" s="12" t="str">
        <f>"172,5"</f>
        <v>172,5</v>
      </c>
      <c r="M37" s="12" t="str">
        <f>"110,2448"</f>
        <v>110,2448</v>
      </c>
      <c r="N37" s="11" t="s">
        <v>255</v>
      </c>
    </row>
    <row r="38" spans="1:14">
      <c r="A38" s="7"/>
      <c r="B38" s="7" t="s">
        <v>247</v>
      </c>
      <c r="C38" s="7"/>
      <c r="D38" s="7"/>
      <c r="E38" s="7"/>
      <c r="F38" s="7"/>
      <c r="G38" s="7"/>
      <c r="H38" s="8"/>
      <c r="I38" s="8"/>
      <c r="J38" s="8"/>
      <c r="K38" s="8"/>
      <c r="L38" s="8"/>
      <c r="M38" s="8"/>
      <c r="N38" s="7"/>
    </row>
    <row r="39" spans="1:14" ht="16">
      <c r="A39" s="100" t="s">
        <v>187</v>
      </c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8"/>
      <c r="M39" s="8"/>
      <c r="N39" s="7"/>
    </row>
    <row r="40" spans="1:14">
      <c r="A40" s="32" t="s">
        <v>245</v>
      </c>
      <c r="B40" s="31" t="s">
        <v>326</v>
      </c>
      <c r="C40" s="31" t="s">
        <v>327</v>
      </c>
      <c r="D40" s="31" t="s">
        <v>198</v>
      </c>
      <c r="E40" s="31" t="s">
        <v>469</v>
      </c>
      <c r="F40" s="31" t="s">
        <v>191</v>
      </c>
      <c r="G40" s="31" t="s">
        <v>52</v>
      </c>
      <c r="H40" s="37" t="s">
        <v>157</v>
      </c>
      <c r="I40" s="37" t="s">
        <v>169</v>
      </c>
      <c r="J40" s="39" t="s">
        <v>193</v>
      </c>
      <c r="K40" s="32"/>
      <c r="L40" s="32" t="str">
        <f>"220,0"</f>
        <v>220,0</v>
      </c>
      <c r="M40" s="32" t="str">
        <f>"138,5560"</f>
        <v>138,5560</v>
      </c>
      <c r="N40" s="31" t="s">
        <v>328</v>
      </c>
    </row>
    <row r="41" spans="1:14">
      <c r="A41" s="14" t="s">
        <v>245</v>
      </c>
      <c r="B41" s="13" t="s">
        <v>188</v>
      </c>
      <c r="C41" s="13" t="s">
        <v>189</v>
      </c>
      <c r="D41" s="13" t="s">
        <v>190</v>
      </c>
      <c r="E41" s="13" t="s">
        <v>470</v>
      </c>
      <c r="F41" s="13" t="s">
        <v>191</v>
      </c>
      <c r="G41" s="13" t="s">
        <v>192</v>
      </c>
      <c r="H41" s="27" t="s">
        <v>169</v>
      </c>
      <c r="I41" s="27" t="s">
        <v>193</v>
      </c>
      <c r="J41" s="27" t="s">
        <v>194</v>
      </c>
      <c r="K41" s="14"/>
      <c r="L41" s="14" t="str">
        <f>"250,0"</f>
        <v>250,0</v>
      </c>
      <c r="M41" s="14" t="str">
        <f>"156,6500"</f>
        <v>156,6500</v>
      </c>
      <c r="N41" s="13" t="s">
        <v>195</v>
      </c>
    </row>
    <row r="42" spans="1:14">
      <c r="A42" s="12" t="s">
        <v>245</v>
      </c>
      <c r="B42" s="11" t="s">
        <v>196</v>
      </c>
      <c r="C42" s="11" t="s">
        <v>197</v>
      </c>
      <c r="D42" s="11" t="s">
        <v>198</v>
      </c>
      <c r="E42" s="11" t="s">
        <v>471</v>
      </c>
      <c r="F42" s="11"/>
      <c r="G42" s="11" t="s">
        <v>199</v>
      </c>
      <c r="H42" s="25" t="s">
        <v>200</v>
      </c>
      <c r="I42" s="25" t="s">
        <v>178</v>
      </c>
      <c r="J42" s="25" t="s">
        <v>186</v>
      </c>
      <c r="K42" s="12"/>
      <c r="L42" s="12" t="str">
        <f>"227,5"</f>
        <v>227,5</v>
      </c>
      <c r="M42" s="12" t="str">
        <f>"143,2795"</f>
        <v>143,2795</v>
      </c>
      <c r="N42" s="11"/>
    </row>
    <row r="43" spans="1:14">
      <c r="A43" s="7"/>
      <c r="B43" s="7" t="s">
        <v>247</v>
      </c>
      <c r="C43" s="7"/>
      <c r="D43" s="7"/>
      <c r="E43" s="7"/>
      <c r="F43" s="7"/>
      <c r="G43" s="7"/>
      <c r="H43" s="8"/>
      <c r="I43" s="8"/>
      <c r="J43" s="8"/>
      <c r="K43" s="8"/>
      <c r="L43" s="8"/>
      <c r="M43" s="8"/>
      <c r="N43" s="7"/>
    </row>
    <row r="44" spans="1:14" ht="16">
      <c r="A44" s="100" t="s">
        <v>208</v>
      </c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8"/>
      <c r="M44" s="8"/>
      <c r="N44" s="7"/>
    </row>
    <row r="45" spans="1:14">
      <c r="A45" s="34" t="s">
        <v>245</v>
      </c>
      <c r="B45" s="33" t="s">
        <v>215</v>
      </c>
      <c r="C45" s="33" t="s">
        <v>216</v>
      </c>
      <c r="D45" s="33" t="s">
        <v>217</v>
      </c>
      <c r="E45" s="33" t="s">
        <v>471</v>
      </c>
      <c r="F45" s="33"/>
      <c r="G45" s="33" t="s">
        <v>199</v>
      </c>
      <c r="H45" s="35" t="s">
        <v>204</v>
      </c>
      <c r="I45" s="35" t="s">
        <v>169</v>
      </c>
      <c r="J45" s="35" t="s">
        <v>180</v>
      </c>
      <c r="K45" s="34"/>
      <c r="L45" s="34" t="str">
        <f>"230,0"</f>
        <v>230,0</v>
      </c>
      <c r="M45" s="34" t="str">
        <f>"136,8040"</f>
        <v>136,8040</v>
      </c>
      <c r="N45" s="33"/>
    </row>
    <row r="46" spans="1:14">
      <c r="A46" s="7"/>
      <c r="B46" s="7" t="s">
        <v>247</v>
      </c>
      <c r="C46" s="7"/>
      <c r="D46" s="7"/>
      <c r="E46" s="7"/>
      <c r="F46" s="7"/>
      <c r="G46" s="7"/>
      <c r="H46" s="8"/>
      <c r="I46" s="8"/>
      <c r="J46" s="8"/>
      <c r="K46" s="8"/>
      <c r="L46" s="8"/>
      <c r="M46" s="8"/>
      <c r="N46" s="7"/>
    </row>
    <row r="47" spans="1:14" ht="16">
      <c r="A47" s="100" t="s">
        <v>222</v>
      </c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8"/>
      <c r="M47" s="8"/>
      <c r="N47" s="7"/>
    </row>
    <row r="48" spans="1:14">
      <c r="A48" s="34" t="s">
        <v>245</v>
      </c>
      <c r="B48" s="33" t="s">
        <v>223</v>
      </c>
      <c r="C48" s="33" t="s">
        <v>224</v>
      </c>
      <c r="D48" s="33" t="s">
        <v>225</v>
      </c>
      <c r="E48" s="33" t="s">
        <v>471</v>
      </c>
      <c r="F48" s="33" t="s">
        <v>191</v>
      </c>
      <c r="G48" s="33" t="s">
        <v>226</v>
      </c>
      <c r="H48" s="35" t="s">
        <v>227</v>
      </c>
      <c r="I48" s="35" t="s">
        <v>228</v>
      </c>
      <c r="J48" s="38" t="s">
        <v>229</v>
      </c>
      <c r="K48" s="34"/>
      <c r="L48" s="34" t="str">
        <f>"300,0"</f>
        <v>300,0</v>
      </c>
      <c r="M48" s="34" t="str">
        <f>"172,3200"</f>
        <v>172,3200</v>
      </c>
      <c r="N48" s="33"/>
    </row>
    <row r="49" spans="1:14">
      <c r="A49" s="7"/>
      <c r="B49" s="7" t="s">
        <v>247</v>
      </c>
      <c r="C49" s="7"/>
      <c r="D49" s="7"/>
      <c r="E49" s="7"/>
      <c r="F49" s="7"/>
      <c r="G49" s="7"/>
      <c r="H49" s="8"/>
      <c r="I49" s="8"/>
      <c r="J49" s="8"/>
      <c r="K49" s="8"/>
      <c r="L49" s="8"/>
      <c r="M49" s="8"/>
      <c r="N49" s="7"/>
    </row>
    <row r="50" spans="1:14" ht="16">
      <c r="A50" s="100" t="s">
        <v>347</v>
      </c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8"/>
      <c r="M50" s="8"/>
      <c r="N50" s="7"/>
    </row>
    <row r="51" spans="1:14">
      <c r="A51" s="32" t="s">
        <v>245</v>
      </c>
      <c r="B51" s="31" t="s">
        <v>348</v>
      </c>
      <c r="C51" s="31" t="s">
        <v>349</v>
      </c>
      <c r="D51" s="31" t="s">
        <v>350</v>
      </c>
      <c r="E51" s="31" t="s">
        <v>471</v>
      </c>
      <c r="F51" s="31" t="s">
        <v>86</v>
      </c>
      <c r="G51" s="31" t="s">
        <v>36</v>
      </c>
      <c r="H51" s="37" t="s">
        <v>434</v>
      </c>
      <c r="I51" s="37" t="s">
        <v>229</v>
      </c>
      <c r="J51" s="37" t="s">
        <v>429</v>
      </c>
      <c r="K51" s="32"/>
      <c r="L51" s="32" t="str">
        <f>"320,0"</f>
        <v>320,0</v>
      </c>
      <c r="M51" s="32" t="str">
        <f>"177,0240"</f>
        <v>177,0240</v>
      </c>
      <c r="N51" s="31"/>
    </row>
    <row r="52" spans="1:14">
      <c r="A52" s="12" t="s">
        <v>245</v>
      </c>
      <c r="B52" s="11" t="s">
        <v>348</v>
      </c>
      <c r="C52" s="11" t="s">
        <v>351</v>
      </c>
      <c r="D52" s="11" t="s">
        <v>350</v>
      </c>
      <c r="E52" s="11" t="s">
        <v>472</v>
      </c>
      <c r="F52" s="11" t="s">
        <v>86</v>
      </c>
      <c r="G52" s="11" t="s">
        <v>36</v>
      </c>
      <c r="H52" s="25" t="s">
        <v>228</v>
      </c>
      <c r="I52" s="25" t="s">
        <v>229</v>
      </c>
      <c r="J52" s="25" t="s">
        <v>429</v>
      </c>
      <c r="K52" s="12"/>
      <c r="L52" s="12" t="str">
        <f>"320,0"</f>
        <v>320,0</v>
      </c>
      <c r="M52" s="12" t="str">
        <f>"177,9091"</f>
        <v>177,9091</v>
      </c>
      <c r="N52" s="11"/>
    </row>
    <row r="53" spans="1:14">
      <c r="A53" s="7"/>
      <c r="B53" s="7" t="s">
        <v>247</v>
      </c>
      <c r="C53" s="7"/>
      <c r="D53" s="7"/>
      <c r="E53" s="7"/>
      <c r="F53" s="7"/>
      <c r="G53" s="7"/>
      <c r="H53" s="8"/>
      <c r="I53" s="8"/>
      <c r="J53" s="8"/>
      <c r="K53" s="8"/>
      <c r="L53" s="8"/>
      <c r="M53" s="8"/>
      <c r="N53" s="7"/>
    </row>
    <row r="54" spans="1:14">
      <c r="A54" s="7"/>
      <c r="B54" s="7" t="s">
        <v>247</v>
      </c>
      <c r="H54" s="8"/>
      <c r="I54" s="8"/>
      <c r="J54" s="8"/>
      <c r="K54" s="8"/>
      <c r="L54" s="8"/>
      <c r="M54" s="8"/>
      <c r="N54" s="7"/>
    </row>
    <row r="55" spans="1:14">
      <c r="A55" s="7"/>
      <c r="B55" s="7" t="s">
        <v>247</v>
      </c>
      <c r="H55" s="8"/>
      <c r="I55" s="8"/>
      <c r="J55" s="8"/>
      <c r="K55" s="8"/>
      <c r="L55" s="8"/>
      <c r="M55" s="8"/>
      <c r="N55" s="7"/>
    </row>
    <row r="56" spans="1:14">
      <c r="A56" s="7"/>
      <c r="B56" s="7" t="s">
        <v>247</v>
      </c>
      <c r="H56" s="8"/>
      <c r="I56" s="8"/>
      <c r="J56" s="8"/>
      <c r="K56" s="8"/>
      <c r="L56" s="8"/>
      <c r="M56" s="8"/>
      <c r="N56" s="7"/>
    </row>
    <row r="57" spans="1:14">
      <c r="A57" s="7"/>
      <c r="B57" s="7" t="s">
        <v>247</v>
      </c>
      <c r="H57" s="8"/>
      <c r="I57" s="8"/>
      <c r="J57" s="8"/>
      <c r="K57" s="8"/>
      <c r="L57" s="8"/>
      <c r="M57" s="8"/>
      <c r="N57" s="7"/>
    </row>
    <row r="58" spans="1:14">
      <c r="A58" s="7"/>
      <c r="B58" s="7" t="s">
        <v>247</v>
      </c>
      <c r="H58" s="8"/>
      <c r="I58" s="8"/>
      <c r="J58" s="8"/>
      <c r="K58" s="8"/>
      <c r="L58" s="8"/>
      <c r="M58" s="8"/>
      <c r="N58" s="7"/>
    </row>
    <row r="59" spans="1:14">
      <c r="A59" s="7"/>
      <c r="B59" s="7" t="s">
        <v>247</v>
      </c>
      <c r="H59" s="8"/>
      <c r="I59" s="8"/>
      <c r="J59" s="8"/>
      <c r="K59" s="8"/>
      <c r="L59" s="8"/>
      <c r="M59" s="8"/>
      <c r="N59" s="7"/>
    </row>
    <row r="60" spans="1:14">
      <c r="A60" s="7"/>
      <c r="B60" s="7" t="s">
        <v>247</v>
      </c>
      <c r="H60" s="8"/>
      <c r="I60" s="8"/>
      <c r="J60" s="8"/>
      <c r="K60" s="8"/>
      <c r="L60" s="8"/>
      <c r="M60" s="8"/>
      <c r="N60" s="7"/>
    </row>
    <row r="61" spans="1:14">
      <c r="A61" s="7"/>
      <c r="B61" s="7" t="s">
        <v>247</v>
      </c>
      <c r="H61" s="8"/>
      <c r="I61" s="8"/>
      <c r="J61" s="8"/>
      <c r="K61" s="8"/>
      <c r="L61" s="8"/>
      <c r="M61" s="8"/>
      <c r="N61" s="7"/>
    </row>
    <row r="62" spans="1:14">
      <c r="A62" s="7"/>
      <c r="B62" s="7" t="s">
        <v>247</v>
      </c>
      <c r="H62" s="8"/>
      <c r="I62" s="8"/>
      <c r="J62" s="8"/>
      <c r="K62" s="8"/>
      <c r="L62" s="8"/>
      <c r="M62" s="8"/>
      <c r="N62" s="7"/>
    </row>
    <row r="63" spans="1:14">
      <c r="A63" s="7"/>
      <c r="B63" s="7" t="s">
        <v>247</v>
      </c>
      <c r="H63" s="8"/>
      <c r="I63" s="8"/>
      <c r="J63" s="8"/>
      <c r="K63" s="8"/>
      <c r="L63" s="8"/>
      <c r="M63" s="8"/>
      <c r="N63" s="7"/>
    </row>
    <row r="64" spans="1:14">
      <c r="A64" s="7"/>
      <c r="B64" s="7" t="s">
        <v>247</v>
      </c>
      <c r="H64" s="8"/>
      <c r="I64" s="8"/>
      <c r="J64" s="8"/>
      <c r="K64" s="8"/>
      <c r="L64" s="8"/>
      <c r="M64" s="8"/>
      <c r="N64" s="7"/>
    </row>
    <row r="65" spans="1:14">
      <c r="A65" s="7"/>
      <c r="B65" s="7" t="s">
        <v>247</v>
      </c>
      <c r="H65" s="8"/>
      <c r="I65" s="8"/>
      <c r="J65" s="8"/>
      <c r="K65" s="8"/>
      <c r="L65" s="8"/>
      <c r="M65" s="8"/>
      <c r="N65" s="7"/>
    </row>
    <row r="66" spans="1:14">
      <c r="A66" s="7"/>
      <c r="B66" s="7" t="s">
        <v>247</v>
      </c>
      <c r="H66" s="8"/>
      <c r="I66" s="8"/>
      <c r="J66" s="8"/>
      <c r="K66" s="8"/>
      <c r="L66" s="8"/>
      <c r="M66" s="8"/>
      <c r="N66" s="7"/>
    </row>
    <row r="67" spans="1:14">
      <c r="A67" s="7"/>
      <c r="B67" s="7" t="s">
        <v>247</v>
      </c>
      <c r="H67" s="8"/>
      <c r="I67" s="8"/>
      <c r="J67" s="8"/>
      <c r="K67" s="8"/>
      <c r="L67" s="8"/>
      <c r="M67" s="8"/>
      <c r="N67" s="7"/>
    </row>
    <row r="68" spans="1:14">
      <c r="A68" s="7"/>
      <c r="B68" s="7" t="s">
        <v>247</v>
      </c>
      <c r="H68" s="8"/>
      <c r="I68" s="8"/>
      <c r="J68" s="8"/>
      <c r="K68" s="8"/>
      <c r="L68" s="8"/>
      <c r="M68" s="8"/>
      <c r="N68" s="7"/>
    </row>
    <row r="69" spans="1:14">
      <c r="A69" s="7"/>
      <c r="B69" s="7" t="s">
        <v>247</v>
      </c>
      <c r="H69" s="8"/>
      <c r="I69" s="8"/>
      <c r="J69" s="8"/>
      <c r="K69" s="8"/>
      <c r="L69" s="8"/>
      <c r="M69" s="8"/>
      <c r="N69" s="7"/>
    </row>
    <row r="70" spans="1:14">
      <c r="A70" s="7"/>
      <c r="B70" s="7" t="s">
        <v>247</v>
      </c>
      <c r="H70" s="8"/>
      <c r="I70" s="8"/>
      <c r="J70" s="8"/>
      <c r="K70" s="8"/>
      <c r="L70" s="8"/>
      <c r="M70" s="8"/>
      <c r="N70" s="7"/>
    </row>
    <row r="71" spans="1:14">
      <c r="A71" s="7"/>
      <c r="B71" s="7" t="s">
        <v>247</v>
      </c>
      <c r="C71" s="7"/>
      <c r="D71" s="7"/>
      <c r="E71" s="7"/>
      <c r="F71" s="7"/>
      <c r="G71" s="7"/>
      <c r="H71" s="8"/>
      <c r="I71" s="8"/>
      <c r="J71" s="8"/>
      <c r="K71" s="8"/>
      <c r="L71" s="8"/>
      <c r="M71" s="8"/>
      <c r="N71" s="7"/>
    </row>
    <row r="72" spans="1:14" ht="14">
      <c r="A72" s="7"/>
      <c r="B72" s="7" t="s">
        <v>247</v>
      </c>
      <c r="C72" s="21"/>
      <c r="D72" s="22"/>
      <c r="E72" s="7"/>
      <c r="F72" s="7"/>
      <c r="G72" s="7"/>
      <c r="H72" s="8"/>
      <c r="I72" s="8"/>
      <c r="J72" s="8"/>
      <c r="K72" s="8"/>
      <c r="L72" s="8"/>
      <c r="M72" s="8"/>
      <c r="N72" s="7"/>
    </row>
    <row r="73" spans="1:14" ht="14">
      <c r="A73" s="7"/>
      <c r="B73" s="7" t="s">
        <v>247</v>
      </c>
      <c r="C73" s="1"/>
      <c r="D73" s="1"/>
      <c r="E73" s="1"/>
      <c r="F73" s="1"/>
      <c r="G73" s="1"/>
      <c r="H73" s="8"/>
      <c r="I73" s="8"/>
      <c r="J73" s="8"/>
      <c r="K73" s="8"/>
      <c r="L73" s="8"/>
      <c r="M73" s="8"/>
      <c r="N73" s="7"/>
    </row>
    <row r="74" spans="1:14">
      <c r="A74" s="7"/>
      <c r="B74" s="7" t="s">
        <v>247</v>
      </c>
      <c r="C74" s="20"/>
      <c r="D74" s="7"/>
      <c r="E74" s="8"/>
      <c r="F74" s="8"/>
      <c r="G74" s="8"/>
      <c r="H74" s="8"/>
      <c r="I74" s="8"/>
      <c r="J74" s="8"/>
      <c r="K74" s="8"/>
      <c r="L74" s="8"/>
      <c r="M74" s="8"/>
      <c r="N74" s="7"/>
    </row>
  </sheetData>
  <mergeCells count="24">
    <mergeCell ref="A15:K1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A9:K9"/>
    <mergeCell ref="A12:K12"/>
    <mergeCell ref="A47:K47"/>
    <mergeCell ref="A50:K50"/>
    <mergeCell ref="A18:K18"/>
    <mergeCell ref="A22:K22"/>
    <mergeCell ref="A27:K27"/>
    <mergeCell ref="A31:K31"/>
    <mergeCell ref="A39:K39"/>
    <mergeCell ref="A44:K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ПЛ без экипировки</vt:lpstr>
      <vt:lpstr>WRPF Двоеборье без экипировки</vt:lpstr>
      <vt:lpstr>WRPF Жим лежа без экип</vt:lpstr>
      <vt:lpstr>WRPF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2020-10-11T17:47:47Z</dcterms:modified>
</cp:coreProperties>
</file>