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й/"/>
    </mc:Choice>
  </mc:AlternateContent>
  <xr:revisionPtr revIDLastSave="0" documentId="13_ncr:1_{963DFDB0-96EA-9747-9CA3-C73679C39BD9}" xr6:coauthVersionLast="45" xr6:coauthVersionMax="45" xr10:uidLastSave="{00000000-0000-0000-0000-000000000000}"/>
  <bookViews>
    <workbookView xWindow="480" yWindow="460" windowWidth="27980" windowHeight="15720" activeTab="2" xr2:uid="{00000000-000D-0000-FFFF-FFFF00000000}"/>
  </bookViews>
  <sheets>
    <sheet name="WRPF ПЛ без экипировки" sheetId="5" r:id="rId1"/>
    <sheet name="WRPF Жим лежа без экип" sheetId="6" r:id="rId2"/>
    <sheet name="WRPF Тяга без экипировки" sheetId="7" r:id="rId3"/>
  </sheets>
  <definedNames>
    <definedName name="_FilterDatabase" localSheetId="0" hidden="1">'WRPF ПЛ без экипировки'!$A$1:$T$3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3" i="5" l="1"/>
  <c r="T13" i="5"/>
  <c r="M54" i="7"/>
  <c r="L54" i="7"/>
  <c r="M51" i="7"/>
  <c r="L51" i="7"/>
  <c r="M50" i="7"/>
  <c r="L50" i="7"/>
  <c r="M49" i="7"/>
  <c r="L49" i="7"/>
  <c r="M46" i="7"/>
  <c r="L46" i="7"/>
  <c r="M45" i="7"/>
  <c r="L45" i="7"/>
  <c r="M44" i="7"/>
  <c r="L44" i="7"/>
  <c r="M41" i="7"/>
  <c r="L41" i="7"/>
  <c r="M40" i="7"/>
  <c r="L40" i="7"/>
  <c r="M39" i="7"/>
  <c r="L39" i="7"/>
  <c r="M38" i="7"/>
  <c r="L38" i="7"/>
  <c r="M35" i="7"/>
  <c r="L35" i="7"/>
  <c r="M34" i="7"/>
  <c r="L34" i="7"/>
  <c r="M33" i="7"/>
  <c r="L33" i="7"/>
  <c r="M32" i="7"/>
  <c r="L32" i="7"/>
  <c r="M31" i="7"/>
  <c r="L31" i="7"/>
  <c r="M30" i="7"/>
  <c r="L30" i="7"/>
  <c r="M27" i="7"/>
  <c r="L27" i="7"/>
  <c r="M26" i="7"/>
  <c r="L26" i="7"/>
  <c r="M25" i="7"/>
  <c r="L25" i="7"/>
  <c r="M22" i="7"/>
  <c r="L22" i="7"/>
  <c r="M21" i="7"/>
  <c r="L21" i="7"/>
  <c r="M18" i="7"/>
  <c r="L18" i="7"/>
  <c r="M15" i="7"/>
  <c r="L15" i="7"/>
  <c r="M12" i="7"/>
  <c r="L12" i="7"/>
  <c r="M11" i="7"/>
  <c r="L11" i="7"/>
  <c r="M10" i="7"/>
  <c r="L10" i="7"/>
  <c r="M7" i="7"/>
  <c r="L7" i="7"/>
  <c r="M6" i="7"/>
  <c r="L6" i="7"/>
  <c r="M57" i="6"/>
  <c r="L57" i="6"/>
  <c r="M54" i="6"/>
  <c r="L54" i="6"/>
  <c r="M53" i="6"/>
  <c r="L53" i="6"/>
  <c r="M50" i="6"/>
  <c r="L50" i="6"/>
  <c r="M49" i="6"/>
  <c r="L49" i="6"/>
  <c r="M46" i="6"/>
  <c r="L46" i="6"/>
  <c r="M45" i="6"/>
  <c r="L45" i="6"/>
  <c r="M44" i="6"/>
  <c r="L44" i="6"/>
  <c r="M43" i="6"/>
  <c r="L43" i="6"/>
  <c r="M42" i="6"/>
  <c r="L42" i="6"/>
  <c r="M39" i="6"/>
  <c r="L39" i="6"/>
  <c r="M38" i="6"/>
  <c r="L38" i="6"/>
  <c r="M37" i="6"/>
  <c r="L37" i="6"/>
  <c r="M36" i="6"/>
  <c r="L36" i="6"/>
  <c r="M33" i="6"/>
  <c r="L33" i="6"/>
  <c r="M32" i="6"/>
  <c r="L32" i="6"/>
  <c r="M29" i="6"/>
  <c r="L29" i="6"/>
  <c r="M26" i="6"/>
  <c r="L26" i="6"/>
  <c r="M23" i="6"/>
  <c r="L23" i="6"/>
  <c r="M22" i="6"/>
  <c r="M19" i="6"/>
  <c r="L19" i="6"/>
  <c r="M18" i="6"/>
  <c r="L18" i="6"/>
  <c r="M17" i="6"/>
  <c r="M16" i="6"/>
  <c r="L16" i="6"/>
  <c r="M13" i="6"/>
  <c r="M10" i="6"/>
  <c r="L10" i="6"/>
  <c r="M9" i="6"/>
  <c r="L9" i="6"/>
  <c r="M6" i="6"/>
  <c r="L6" i="6"/>
  <c r="U48" i="5"/>
  <c r="T48" i="5"/>
  <c r="U45" i="5"/>
  <c r="T45" i="5"/>
  <c r="U44" i="5"/>
  <c r="T44" i="5"/>
  <c r="U41" i="5"/>
  <c r="T41" i="5"/>
  <c r="U38" i="5"/>
  <c r="T38" i="5"/>
  <c r="U37" i="5"/>
  <c r="T37" i="5"/>
  <c r="U36" i="5"/>
  <c r="T36" i="5"/>
  <c r="U35" i="5"/>
  <c r="T35" i="5"/>
  <c r="U34" i="5"/>
  <c r="T34" i="5"/>
  <c r="U33" i="5"/>
  <c r="T33" i="5"/>
  <c r="U30" i="5"/>
  <c r="T30" i="5"/>
  <c r="U29" i="5"/>
  <c r="T29" i="5"/>
  <c r="U28" i="5"/>
  <c r="T28" i="5"/>
  <c r="U25" i="5"/>
  <c r="T25" i="5"/>
  <c r="U24" i="5"/>
  <c r="T24" i="5"/>
  <c r="U23" i="5"/>
  <c r="T23" i="5"/>
  <c r="U22" i="5"/>
  <c r="T22" i="5"/>
  <c r="U19" i="5"/>
  <c r="T19" i="5"/>
  <c r="U16" i="5"/>
  <c r="T16" i="5"/>
  <c r="U12" i="5"/>
  <c r="U11" i="5"/>
  <c r="T11" i="5"/>
  <c r="U10" i="5"/>
  <c r="U7" i="5"/>
  <c r="T7" i="5"/>
  <c r="U6" i="5"/>
  <c r="T6" i="5"/>
</calcChain>
</file>

<file path=xl/sharedStrings.xml><?xml version="1.0" encoding="utf-8"?>
<sst xmlns="http://schemas.openxmlformats.org/spreadsheetml/2006/main" count="1415" uniqueCount="396">
  <si>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</si>
  <si>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</si>
  <si>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</si>
  <si>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</si>
  <si>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</si>
  <si>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</si>
  <si>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</si>
  <si>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</si>
  <si>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</si>
  <si>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</si>
  <si>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60</t>
  </si>
  <si>
    <t>Шульгина Карина</t>
  </si>
  <si>
    <t>Открытая (19.05.1995)/26</t>
  </si>
  <si>
    <t>58,90</t>
  </si>
  <si>
    <t xml:space="preserve">TIKARA PL </t>
  </si>
  <si>
    <t xml:space="preserve">Барнаул/Алтайский край </t>
  </si>
  <si>
    <t>100,0</t>
  </si>
  <si>
    <t>105,0</t>
  </si>
  <si>
    <t>110,0</t>
  </si>
  <si>
    <t>57,5</t>
  </si>
  <si>
    <t>62,5</t>
  </si>
  <si>
    <t>65,0</t>
  </si>
  <si>
    <t>120,0</t>
  </si>
  <si>
    <t>125,0</t>
  </si>
  <si>
    <t>Векман Дарья</t>
  </si>
  <si>
    <t>Открытая (01.10.1991)/30</t>
  </si>
  <si>
    <t>59,30</t>
  </si>
  <si>
    <t xml:space="preserve">лично </t>
  </si>
  <si>
    <t>70,0</t>
  </si>
  <si>
    <t>75,0</t>
  </si>
  <si>
    <t>80,0</t>
  </si>
  <si>
    <t>50,0</t>
  </si>
  <si>
    <t>55,0</t>
  </si>
  <si>
    <t xml:space="preserve">Векман В. </t>
  </si>
  <si>
    <t>ВЕСОВАЯ КАТЕГОРИЯ   67.5</t>
  </si>
  <si>
    <t>Голещихина Алёна</t>
  </si>
  <si>
    <t>60,70</t>
  </si>
  <si>
    <t xml:space="preserve">Сибирский/Алтайский край </t>
  </si>
  <si>
    <t>30,0</t>
  </si>
  <si>
    <t>35,0</t>
  </si>
  <si>
    <t>60,0</t>
  </si>
  <si>
    <t xml:space="preserve">Воробьев Э. </t>
  </si>
  <si>
    <t>Лопатина Валерия</t>
  </si>
  <si>
    <t>Юниорки (19.04.1999)/23</t>
  </si>
  <si>
    <t>65,40</t>
  </si>
  <si>
    <t>85,0</t>
  </si>
  <si>
    <t>92,5</t>
  </si>
  <si>
    <t>95,0</t>
  </si>
  <si>
    <t>Таловская Алёна</t>
  </si>
  <si>
    <t>Открытая (14.01.1986)/36</t>
  </si>
  <si>
    <t>63,00</t>
  </si>
  <si>
    <t xml:space="preserve">POWER GYM </t>
  </si>
  <si>
    <t xml:space="preserve">Новоалтайск/Алтайский край </t>
  </si>
  <si>
    <t xml:space="preserve">Полосин С. </t>
  </si>
  <si>
    <t xml:space="preserve">АЛТАЙка </t>
  </si>
  <si>
    <t>Морозов Александр</t>
  </si>
  <si>
    <t>56,40</t>
  </si>
  <si>
    <t>90,0</t>
  </si>
  <si>
    <t>115,0</t>
  </si>
  <si>
    <t xml:space="preserve">Морозов А. </t>
  </si>
  <si>
    <t>Санаров Дмитрий</t>
  </si>
  <si>
    <t>66,90</t>
  </si>
  <si>
    <t>160,0</t>
  </si>
  <si>
    <t>170,0</t>
  </si>
  <si>
    <t>175,0</t>
  </si>
  <si>
    <t>107,5</t>
  </si>
  <si>
    <t>185,0</t>
  </si>
  <si>
    <t>ВЕСОВАЯ КАТЕГОРИЯ   75</t>
  </si>
  <si>
    <t>Мошкин Денис</t>
  </si>
  <si>
    <t>Юниоры (15.11.2000)/21</t>
  </si>
  <si>
    <t>73,00</t>
  </si>
  <si>
    <t xml:space="preserve">АРМИЯ </t>
  </si>
  <si>
    <t>180,0</t>
  </si>
  <si>
    <t>215,0</t>
  </si>
  <si>
    <t>220,0</t>
  </si>
  <si>
    <t>232,5</t>
  </si>
  <si>
    <t xml:space="preserve">Куропаткин А. </t>
  </si>
  <si>
    <t>Клубович Александр</t>
  </si>
  <si>
    <t>Открытая (25.11.1994)/27</t>
  </si>
  <si>
    <t>74,90</t>
  </si>
  <si>
    <t>150,0</t>
  </si>
  <si>
    <t>200,0</t>
  </si>
  <si>
    <t>210,0</t>
  </si>
  <si>
    <t>Открытая (15.11.2000)/21</t>
  </si>
  <si>
    <t>Резниченко Сергей</t>
  </si>
  <si>
    <t>Открытая (14.08.1992)/29</t>
  </si>
  <si>
    <t>73,70</t>
  </si>
  <si>
    <t>135,0</t>
  </si>
  <si>
    <t>82,5</t>
  </si>
  <si>
    <t>140,0</t>
  </si>
  <si>
    <t>145,0</t>
  </si>
  <si>
    <t>152,5</t>
  </si>
  <si>
    <t>ВЕСОВАЯ КАТЕГОРИЯ   82.5</t>
  </si>
  <si>
    <t>Постников Евгений</t>
  </si>
  <si>
    <t>82,40</t>
  </si>
  <si>
    <t>87,5</t>
  </si>
  <si>
    <t>177,5</t>
  </si>
  <si>
    <t>Пустовойтов Никита</t>
  </si>
  <si>
    <t>81,20</t>
  </si>
  <si>
    <t>130,0</t>
  </si>
  <si>
    <t>142,5</t>
  </si>
  <si>
    <t>Гладких Александр</t>
  </si>
  <si>
    <t>Открытая (26.09.1999)/22</t>
  </si>
  <si>
    <t>77,80</t>
  </si>
  <si>
    <t>155,0</t>
  </si>
  <si>
    <t>165,0</t>
  </si>
  <si>
    <t xml:space="preserve">Кулешов М. </t>
  </si>
  <si>
    <t>ВЕСОВАЯ КАТЕГОРИЯ   90</t>
  </si>
  <si>
    <t>Воробьёв Станислав</t>
  </si>
  <si>
    <t>Юниоры (15.03.2000)/22</t>
  </si>
  <si>
    <t>87,50</t>
  </si>
  <si>
    <t>195,0</t>
  </si>
  <si>
    <t>235,0</t>
  </si>
  <si>
    <t>242,5</t>
  </si>
  <si>
    <t xml:space="preserve">Клюкин Д. </t>
  </si>
  <si>
    <t>Открытая (15.03.2000)/22</t>
  </si>
  <si>
    <t>Лубягин Денис</t>
  </si>
  <si>
    <t>Открытая (29.03.1994)/28</t>
  </si>
  <si>
    <t>87,90</t>
  </si>
  <si>
    <t>230,0</t>
  </si>
  <si>
    <t>240,0</t>
  </si>
  <si>
    <t>Шамрин Иван</t>
  </si>
  <si>
    <t>Открытая (27.06.1995)/26</t>
  </si>
  <si>
    <t>87,20</t>
  </si>
  <si>
    <t>122,5</t>
  </si>
  <si>
    <t>Кадубец Александр</t>
  </si>
  <si>
    <t>Открытая (06.05.1989)/33</t>
  </si>
  <si>
    <t>89,30</t>
  </si>
  <si>
    <t>132,5</t>
  </si>
  <si>
    <t>190,0</t>
  </si>
  <si>
    <t>205,0</t>
  </si>
  <si>
    <t>Тимошенко Александр</t>
  </si>
  <si>
    <t>86,70</t>
  </si>
  <si>
    <t>117,5</t>
  </si>
  <si>
    <t>ВЕСОВАЯ КАТЕГОРИЯ   100</t>
  </si>
  <si>
    <t>Лычагин Алексей</t>
  </si>
  <si>
    <t>Открытая (04.08.1983)/38</t>
  </si>
  <si>
    <t>91,50</t>
  </si>
  <si>
    <t>250,0</t>
  </si>
  <si>
    <t>260,0</t>
  </si>
  <si>
    <t>265,0</t>
  </si>
  <si>
    <t>ВЕСОВАЯ КАТЕГОРИЯ   110</t>
  </si>
  <si>
    <t>Барышко Яков</t>
  </si>
  <si>
    <t>Юниоры (18.11.2001)/20</t>
  </si>
  <si>
    <t>110,00</t>
  </si>
  <si>
    <t>Репин Борис</t>
  </si>
  <si>
    <t>Открытая (16.07.1992)/29</t>
  </si>
  <si>
    <t>107,30</t>
  </si>
  <si>
    <t>ВЕСОВАЯ КАТЕГОРИЯ   140+</t>
  </si>
  <si>
    <t>Хозяинов Николай</t>
  </si>
  <si>
    <t>147,20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</si>
  <si>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</si>
  <si>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</si>
  <si>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</si>
  <si>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</si>
  <si>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Сумма </t>
  </si>
  <si>
    <t xml:space="preserve">Wilks </t>
  </si>
  <si>
    <t xml:space="preserve">Юниоры </t>
  </si>
  <si>
    <t>67.5</t>
  </si>
  <si>
    <t>270,0</t>
  </si>
  <si>
    <t>281,9880</t>
  </si>
  <si>
    <t xml:space="preserve">Открытая </t>
  </si>
  <si>
    <t>60</t>
  </si>
  <si>
    <t>297,5</t>
  </si>
  <si>
    <t>336,4725</t>
  </si>
  <si>
    <t>281,2750</t>
  </si>
  <si>
    <t xml:space="preserve">Мужчины </t>
  </si>
  <si>
    <t xml:space="preserve">Юноши </t>
  </si>
  <si>
    <t>455,0</t>
  </si>
  <si>
    <t>353,3530</t>
  </si>
  <si>
    <t>82.5</t>
  </si>
  <si>
    <t>425,0</t>
  </si>
  <si>
    <t>284,9200</t>
  </si>
  <si>
    <t>412,5</t>
  </si>
  <si>
    <t>279,0150</t>
  </si>
  <si>
    <t>75</t>
  </si>
  <si>
    <t>525,0</t>
  </si>
  <si>
    <t>381,3600</t>
  </si>
  <si>
    <t>90</t>
  </si>
  <si>
    <t>110</t>
  </si>
  <si>
    <t>100</t>
  </si>
  <si>
    <t>645,0</t>
  </si>
  <si>
    <t>408,3495</t>
  </si>
  <si>
    <t>550,0</t>
  </si>
  <si>
    <t>392,2600</t>
  </si>
  <si>
    <t>1</t>
  </si>
  <si>
    <t>2</t>
  </si>
  <si>
    <t/>
  </si>
  <si>
    <t>-</t>
  </si>
  <si>
    <t>3</t>
  </si>
  <si>
    <t>4</t>
  </si>
  <si>
    <t>ВЕСОВАЯ КАТЕГОРИЯ   52</t>
  </si>
  <si>
    <t>Бахтина Дарья</t>
  </si>
  <si>
    <t>Юниорки (05.10.1998)/23</t>
  </si>
  <si>
    <t>52,00</t>
  </si>
  <si>
    <t>42,5</t>
  </si>
  <si>
    <t>45,0</t>
  </si>
  <si>
    <t>ВЕСОВАЯ КАТЕГОРИЯ   56</t>
  </si>
  <si>
    <t>Векман Екатерина</t>
  </si>
  <si>
    <t>Открытая (06.09.1993)/28</t>
  </si>
  <si>
    <t>54,80</t>
  </si>
  <si>
    <t>67,5</t>
  </si>
  <si>
    <t>Кравченко Олеся</t>
  </si>
  <si>
    <t>Открытая (23.03.1990)/32</t>
  </si>
  <si>
    <t>54,70</t>
  </si>
  <si>
    <t>Беспоясова Анастасия</t>
  </si>
  <si>
    <t>Юниорки (25.06.2001)/20</t>
  </si>
  <si>
    <t>57,60</t>
  </si>
  <si>
    <t>25,0</t>
  </si>
  <si>
    <t>Низамутдинова Дарья</t>
  </si>
  <si>
    <t>62,60</t>
  </si>
  <si>
    <t>Вишняк Анна</t>
  </si>
  <si>
    <t>Открытая (12.12.1984)/37</t>
  </si>
  <si>
    <t>60,10</t>
  </si>
  <si>
    <t xml:space="preserve">Новосибирск/Новосибирская область </t>
  </si>
  <si>
    <t>112,5</t>
  </si>
  <si>
    <t>116,0</t>
  </si>
  <si>
    <t>Ускова Мария</t>
  </si>
  <si>
    <t>Открытая (12.08.1995)/26</t>
  </si>
  <si>
    <t>62,30</t>
  </si>
  <si>
    <t>Юрьева Софья</t>
  </si>
  <si>
    <t>Открытая (06.11.2003)/18</t>
  </si>
  <si>
    <t>68,70</t>
  </si>
  <si>
    <t>Ефремова Татьяна</t>
  </si>
  <si>
    <t>71,30</t>
  </si>
  <si>
    <t>52,5</t>
  </si>
  <si>
    <t>ВЕСОВАЯ КАТЕГОРИЯ   90+</t>
  </si>
  <si>
    <t>Павлова Екатерина</t>
  </si>
  <si>
    <t>Юниорки (20.08.1998)/23</t>
  </si>
  <si>
    <t>101,30</t>
  </si>
  <si>
    <t xml:space="preserve">Ефимов А. </t>
  </si>
  <si>
    <t>Власов Павел</t>
  </si>
  <si>
    <t>65,90</t>
  </si>
  <si>
    <t>Панов Даниил</t>
  </si>
  <si>
    <t>Юниоры (09.02.2001)/21</t>
  </si>
  <si>
    <t>74,30</t>
  </si>
  <si>
    <t>Гуляев Илья</t>
  </si>
  <si>
    <t>Юниоры (27.07.2000)/21</t>
  </si>
  <si>
    <t>81,50</t>
  </si>
  <si>
    <t>Михеда Егор</t>
  </si>
  <si>
    <t>Юниоры (15.09.1999)/22</t>
  </si>
  <si>
    <t>80,30</t>
  </si>
  <si>
    <t>Сакович Владислав</t>
  </si>
  <si>
    <t>Открытая (10.07.1995)/26</t>
  </si>
  <si>
    <t>80,60</t>
  </si>
  <si>
    <t>Выходцев Андрей</t>
  </si>
  <si>
    <t>Открытая (06.06.1996)/25</t>
  </si>
  <si>
    <t>81,60</t>
  </si>
  <si>
    <t>137,5</t>
  </si>
  <si>
    <t>Тонкошкуров Александр</t>
  </si>
  <si>
    <t>Юниоры (03.03.2000)/22</t>
  </si>
  <si>
    <t>88,90</t>
  </si>
  <si>
    <t>Гартвиг Александр</t>
  </si>
  <si>
    <t>Открытая (04.12.1992)/29</t>
  </si>
  <si>
    <t>84,70</t>
  </si>
  <si>
    <t>162,5</t>
  </si>
  <si>
    <t>Степанов Никита</t>
  </si>
  <si>
    <t>Открытая (22.06.1991)/30</t>
  </si>
  <si>
    <t>87,00</t>
  </si>
  <si>
    <t>Кузякин Виктор</t>
  </si>
  <si>
    <t>Открытая (06.10.1997)/24</t>
  </si>
  <si>
    <t>Отмашкин Евгений</t>
  </si>
  <si>
    <t>Открытая (04.02.1993)/29</t>
  </si>
  <si>
    <t>84,40</t>
  </si>
  <si>
    <t>147,5</t>
  </si>
  <si>
    <t>Куропаткин Антон</t>
  </si>
  <si>
    <t>Открытая (21.11.1984)/37</t>
  </si>
  <si>
    <t>96,00</t>
  </si>
  <si>
    <t>Савченко Дмитрий</t>
  </si>
  <si>
    <t>90,30</t>
  </si>
  <si>
    <t>Филимонов Евгений</t>
  </si>
  <si>
    <t>Открытая (21.04.1981)/41</t>
  </si>
  <si>
    <t>ВЕСОВАЯ КАТЕГОРИЯ   140</t>
  </si>
  <si>
    <t>Тимошников Владимир</t>
  </si>
  <si>
    <t>Открытая (28.05.1996)/25</t>
  </si>
  <si>
    <t>127,80</t>
  </si>
  <si>
    <t xml:space="preserve">Девушки </t>
  </si>
  <si>
    <t xml:space="preserve">Результат </t>
  </si>
  <si>
    <t>52</t>
  </si>
  <si>
    <t>125,2575</t>
  </si>
  <si>
    <t>56</t>
  </si>
  <si>
    <t>80,7772</t>
  </si>
  <si>
    <t>75,8170</t>
  </si>
  <si>
    <t>89,6625</t>
  </si>
  <si>
    <t>87,7370</t>
  </si>
  <si>
    <t>81,7320</t>
  </si>
  <si>
    <t>121,2440</t>
  </si>
  <si>
    <t>107,2012</t>
  </si>
  <si>
    <t>106,7760</t>
  </si>
  <si>
    <t>Результат</t>
  </si>
  <si>
    <t>ВЕСОВАЯ КАТЕГОРИЯ   48</t>
  </si>
  <si>
    <t>Котенева Виктория</t>
  </si>
  <si>
    <t>Юниорки (15.01.2001)/21</t>
  </si>
  <si>
    <t>44,10</t>
  </si>
  <si>
    <t>97,5</t>
  </si>
  <si>
    <t>102,5</t>
  </si>
  <si>
    <t>Открытая (15.01.2001)/21</t>
  </si>
  <si>
    <t>Зайникаева Ксения</t>
  </si>
  <si>
    <t>50,90</t>
  </si>
  <si>
    <t>Харченко Анастасия</t>
  </si>
  <si>
    <t>48,50</t>
  </si>
  <si>
    <t xml:space="preserve">Низамутдинова Д. </t>
  </si>
  <si>
    <t>Открытая (06.02.2004)/18</t>
  </si>
  <si>
    <t>Месеча Людмила</t>
  </si>
  <si>
    <t>Открытая (20.05.1994)/27</t>
  </si>
  <si>
    <t>53,40</t>
  </si>
  <si>
    <t>Чудная Оксана</t>
  </si>
  <si>
    <t>Открытая (30.05.1977)/44</t>
  </si>
  <si>
    <t>71,60</t>
  </si>
  <si>
    <t>Калинин Данил</t>
  </si>
  <si>
    <t>62,90</t>
  </si>
  <si>
    <t>Андрюхов Владислав</t>
  </si>
  <si>
    <t>67,80</t>
  </si>
  <si>
    <t xml:space="preserve">Воробьёв Э. </t>
  </si>
  <si>
    <t>Тарабрин Дмитрий</t>
  </si>
  <si>
    <t>Юниоры (17.09.1998)/23</t>
  </si>
  <si>
    <t>74,20</t>
  </si>
  <si>
    <t>Будько Евгений</t>
  </si>
  <si>
    <t>Юниоры (03.09.1998)/23</t>
  </si>
  <si>
    <t>71,20</t>
  </si>
  <si>
    <t>Юниоры (26.09.1999)/22</t>
  </si>
  <si>
    <t>Открытая (13.02.2003)/19</t>
  </si>
  <si>
    <t>Полосин Сергей</t>
  </si>
  <si>
    <t>Открытая (27.09.1983)/38</t>
  </si>
  <si>
    <t>88,00</t>
  </si>
  <si>
    <t>Парамонов Александр</t>
  </si>
  <si>
    <t>Открытая (06.05.1985)/37</t>
  </si>
  <si>
    <t>85,70</t>
  </si>
  <si>
    <t>Воробьев Эдуард</t>
  </si>
  <si>
    <t>Юниоры (20.04.2001)/21</t>
  </si>
  <si>
    <t>95,40</t>
  </si>
  <si>
    <t>225,0</t>
  </si>
  <si>
    <t>275,0</t>
  </si>
  <si>
    <t>Райлян Валентин</t>
  </si>
  <si>
    <t>98,60</t>
  </si>
  <si>
    <t>Клюкин Дмитрий</t>
  </si>
  <si>
    <t>Открытая (27.01.1991)/31</t>
  </si>
  <si>
    <t>108,60</t>
  </si>
  <si>
    <t>280,0</t>
  </si>
  <si>
    <t>126,7300</t>
  </si>
  <si>
    <t>118,2870</t>
  </si>
  <si>
    <t>77,3430</t>
  </si>
  <si>
    <t>48</t>
  </si>
  <si>
    <t>144,1048</t>
  </si>
  <si>
    <t>146,9550</t>
  </si>
  <si>
    <t>135,9050</t>
  </si>
  <si>
    <t>126,7590</t>
  </si>
  <si>
    <t>120,6720</t>
  </si>
  <si>
    <t>161,6108</t>
  </si>
  <si>
    <t>159,8080</t>
  </si>
  <si>
    <t>136,5980</t>
  </si>
  <si>
    <t>170,2525</t>
  </si>
  <si>
    <t>165,4520</t>
  </si>
  <si>
    <t>161,4750</t>
  </si>
  <si>
    <t>Сакович В.</t>
  </si>
  <si>
    <t>Лубягин Д.</t>
  </si>
  <si>
    <t>ИМПЕРИЯ СПОРТА</t>
  </si>
  <si>
    <t xml:space="preserve">АТЛЕТИК </t>
  </si>
  <si>
    <t xml:space="preserve">ТИТАН </t>
  </si>
  <si>
    <t>Девушки (15.02.2005)/17</t>
  </si>
  <si>
    <t>Юноши (09.01.2008)/14</t>
  </si>
  <si>
    <t>Юноши (07.06.2003)/18</t>
  </si>
  <si>
    <t>Юноши (13.02.2003)/19</t>
  </si>
  <si>
    <t>Юноши (12.08.2005)/16</t>
  </si>
  <si>
    <t>Мастера (15.02.1974)/48</t>
  </si>
  <si>
    <t>Юноши (21.02.2003)/19</t>
  </si>
  <si>
    <t>Открытая (19.04.1999)/23</t>
  </si>
  <si>
    <t>Девушки (25.12.2002)/19</t>
  </si>
  <si>
    <t>Мастера (01.04.1975)/47</t>
  </si>
  <si>
    <t>Юноши (04.08.2005)/16</t>
  </si>
  <si>
    <t>Мастера (03.08.1981)/40</t>
  </si>
  <si>
    <t>Мастера (21.04.1981)/41</t>
  </si>
  <si>
    <t xml:space="preserve">СТАЛЬНОЙ МЕДВЕДЬ </t>
  </si>
  <si>
    <t>СТАЛЬНОЙ МЕДВЕДЬ</t>
  </si>
  <si>
    <t>Мастера (26.04.1971)/51</t>
  </si>
  <si>
    <t>Юноши (28.05.2005)/16</t>
  </si>
  <si>
    <t>Юноши (16.07.2004)/17</t>
  </si>
  <si>
    <t>Мастера (30.05.1977)/44</t>
  </si>
  <si>
    <t>Девушки (24.03.2004)/18</t>
  </si>
  <si>
    <t>Девушки (06.02.2004)/18</t>
  </si>
  <si>
    <t>Быховец А.</t>
  </si>
  <si>
    <t>TIKARA PL</t>
  </si>
  <si>
    <t>АТЛЕТИК</t>
  </si>
  <si>
    <t>Юноши</t>
  </si>
  <si>
    <t>Девушки</t>
  </si>
  <si>
    <t>Весовая категория</t>
  </si>
  <si>
    <t>Открытый турнир «Сила Алтая II» и Кубок Алтайского края
WRPF Пауэрлифтинг без экипировки
Новоалтайск/Алтайский край, 08 мая 2022 года</t>
  </si>
  <si>
    <t>Открытый турнир «Сила Алтая II» и Кубок Алтайского края
WRPF Жим лежа без экипировки
Новоалтайск/Алтайский край, 08 мая 2022 года</t>
  </si>
  <si>
    <t>Открытый турнир «Сила Алтая II» и Кубок Алтайского края
WRPF Становая тяга без экипировки
Новоалтайск/Алтайский край, 08 мая 2022 года</t>
  </si>
  <si>
    <t>№</t>
  </si>
  <si>
    <t xml:space="preserve">
Дата рождения/Возраст</t>
  </si>
  <si>
    <t>Возрастная группа</t>
  </si>
  <si>
    <t>O</t>
  </si>
  <si>
    <t>T</t>
  </si>
  <si>
    <t>J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</si>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</sst>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V80"/>
  <sheetViews>
    <sheetView topLeftCell="A25" zoomScaleNormal="100" workbookViewId="0">
      <selection activeCell="E49" sqref="E49"/>
    </sheetView>
  </sheetViews>
  <sheetFormatPr baseColWidth="10" defaultColWidth="9.1640625" defaultRowHeight="13"/>
  <cols>
    <col min="1" max="1" width="7.1640625" style="5" bestFit="1" customWidth="1"/>
    <col min="2" max="2" width="20.5" style="5" bestFit="1" customWidth="1"/>
    <col min="3" max="3" width="27.83203125" style="5" customWidth="1"/>
    <col min="4" max="4" width="20.83203125" style="5" bestFit="1" customWidth="1"/>
    <col min="5" max="5" width="10.1640625" style="5" bestFit="1" customWidth="1"/>
    <col min="6" max="6" width="21.83203125" style="5" bestFit="1" customWidth="1"/>
    <col min="7" max="7" width="26.83203125" style="5" bestFit="1" customWidth="1"/>
    <col min="8" max="10" width="5.5" style="6" customWidth="1"/>
    <col min="11" max="11" width="4.5" style="6" customWidth="1"/>
    <col min="12" max="14" width="5.5" style="6" customWidth="1"/>
    <col min="15" max="15" width="4.5" style="6" customWidth="1"/>
    <col min="16" max="18" width="5.5" style="6" customWidth="1"/>
    <col min="19" max="19" width="4.5" style="6" customWidth="1"/>
    <col min="20" max="20" width="7.6640625" style="33" bestFit="1" customWidth="1"/>
    <col min="21" max="21" width="8.5" style="6" bestFit="1" customWidth="1"/>
    <col min="22" max="22" width="16.1640625" style="5" bestFit="1" customWidth="1"/>
    <col min="23" max="16384" width="9.1640625" style="3"/>
  </cols>
  <sheetData>
    <row r="1" spans="1:22" s="2" customFormat="1" ht="29" customHeight="1">
      <c r="A1" s="46" t="s">
        <v>386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</row>
    <row r="2" spans="1:22" s="2" customFormat="1" ht="67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</row>
    <row r="3" spans="1:22" s="1" customFormat="1" ht="12.75" customHeight="1">
      <c r="A3" s="54" t="s">
        <v>389</v>
      </c>
      <c r="B3" s="59" t="s">
        <v>0</v>
      </c>
      <c r="C3" s="56" t="s">
        <v>390</v>
      </c>
      <c r="D3" s="56" t="s">
        <v>6</v>
      </c>
      <c r="E3" s="42" t="s">
        <v>391</v>
      </c>
      <c r="F3" s="42"/>
      <c r="G3" s="42" t="s">
        <v>5</v>
      </c>
      <c r="H3" s="42" t="s">
        <v>7</v>
      </c>
      <c r="I3" s="42"/>
      <c r="J3" s="42"/>
      <c r="K3" s="42"/>
      <c r="L3" s="42" t="s">
        <v>8</v>
      </c>
      <c r="M3" s="42"/>
      <c r="N3" s="42"/>
      <c r="O3" s="42"/>
      <c r="P3" s="42" t="s">
        <v>9</v>
      </c>
      <c r="Q3" s="42"/>
      <c r="R3" s="42"/>
      <c r="S3" s="42"/>
      <c r="T3" s="44" t="s">
        <v>1</v>
      </c>
      <c r="U3" s="42" t="s">
        <v>3</v>
      </c>
      <c r="V3" s="57" t="s">
        <v>2</v>
      </c>
    </row>
    <row r="4" spans="1:22" s="1" customFormat="1" ht="21" customHeight="1" thickBot="1">
      <c r="A4" s="55"/>
      <c r="B4" s="60"/>
      <c r="C4" s="43"/>
      <c r="D4" s="43"/>
      <c r="E4" s="43"/>
      <c r="F4" s="43"/>
      <c r="G4" s="43"/>
      <c r="H4" s="4">
        <v>1</v>
      </c>
      <c r="I4" s="4">
        <v>2</v>
      </c>
      <c r="J4" s="4">
        <v>3</v>
      </c>
      <c r="K4" s="4" t="s">
        <v>4</v>
      </c>
      <c r="L4" s="4">
        <v>1</v>
      </c>
      <c r="M4" s="4">
        <v>2</v>
      </c>
      <c r="N4" s="4">
        <v>3</v>
      </c>
      <c r="O4" s="4" t="s">
        <v>4</v>
      </c>
      <c r="P4" s="4">
        <v>1</v>
      </c>
      <c r="Q4" s="4">
        <v>2</v>
      </c>
      <c r="R4" s="4">
        <v>3</v>
      </c>
      <c r="S4" s="4" t="s">
        <v>4</v>
      </c>
      <c r="T4" s="45"/>
      <c r="U4" s="43"/>
      <c r="V4" s="58"/>
    </row>
    <row r="5" spans="1:22" ht="16">
      <c r="A5" s="40" t="s">
        <v>10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22">
      <c r="A6" s="8" t="s">
        <v>185</v>
      </c>
      <c r="B6" s="7" t="s">
        <v>11</v>
      </c>
      <c r="C6" s="7" t="s">
        <v>12</v>
      </c>
      <c r="D6" s="7" t="s">
        <v>13</v>
      </c>
      <c r="E6" s="7" t="s">
        <v>392</v>
      </c>
      <c r="F6" s="29" t="s">
        <v>14</v>
      </c>
      <c r="G6" s="7" t="s">
        <v>15</v>
      </c>
      <c r="H6" s="20" t="s">
        <v>16</v>
      </c>
      <c r="I6" s="20" t="s">
        <v>17</v>
      </c>
      <c r="J6" s="20" t="s">
        <v>18</v>
      </c>
      <c r="K6" s="8"/>
      <c r="L6" s="20" t="s">
        <v>19</v>
      </c>
      <c r="M6" s="20" t="s">
        <v>20</v>
      </c>
      <c r="N6" s="21" t="s">
        <v>21</v>
      </c>
      <c r="O6" s="8"/>
      <c r="P6" s="20" t="s">
        <v>18</v>
      </c>
      <c r="Q6" s="20" t="s">
        <v>22</v>
      </c>
      <c r="R6" s="20" t="s">
        <v>23</v>
      </c>
      <c r="S6" s="8"/>
      <c r="T6" s="34" t="str">
        <f>"297,5"</f>
        <v>297,5</v>
      </c>
      <c r="U6" s="8" t="str">
        <f>"336,4725"</f>
        <v>336,4725</v>
      </c>
      <c r="V6" s="29" t="s">
        <v>354</v>
      </c>
    </row>
    <row r="7" spans="1:22">
      <c r="A7" s="10" t="s">
        <v>186</v>
      </c>
      <c r="B7" s="9" t="s">
        <v>24</v>
      </c>
      <c r="C7" s="9" t="s">
        <v>25</v>
      </c>
      <c r="D7" s="9" t="s">
        <v>26</v>
      </c>
      <c r="E7" s="9" t="s">
        <v>392</v>
      </c>
      <c r="F7" s="30" t="s">
        <v>71</v>
      </c>
      <c r="G7" s="9" t="s">
        <v>15</v>
      </c>
      <c r="H7" s="22" t="s">
        <v>28</v>
      </c>
      <c r="I7" s="22" t="s">
        <v>29</v>
      </c>
      <c r="J7" s="23" t="s">
        <v>30</v>
      </c>
      <c r="K7" s="10"/>
      <c r="L7" s="22" t="s">
        <v>31</v>
      </c>
      <c r="M7" s="22" t="s">
        <v>32</v>
      </c>
      <c r="N7" s="23" t="s">
        <v>19</v>
      </c>
      <c r="O7" s="10"/>
      <c r="P7" s="22" t="s">
        <v>16</v>
      </c>
      <c r="Q7" s="22" t="s">
        <v>18</v>
      </c>
      <c r="R7" s="22" t="s">
        <v>22</v>
      </c>
      <c r="S7" s="10"/>
      <c r="T7" s="35" t="str">
        <f>"250,0"</f>
        <v>250,0</v>
      </c>
      <c r="U7" s="10" t="str">
        <f>"281,2750"</f>
        <v>281,2750</v>
      </c>
      <c r="V7" s="9" t="s">
        <v>33</v>
      </c>
    </row>
    <row r="8" spans="1:22">
      <c r="B8" s="5" t="s">
        <v>187</v>
      </c>
    </row>
    <row r="9" spans="1:22" ht="16">
      <c r="A9" s="39" t="s">
        <v>34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1:22">
      <c r="A10" s="8" t="s">
        <v>188</v>
      </c>
      <c r="B10" s="7" t="s">
        <v>35</v>
      </c>
      <c r="C10" s="29" t="s">
        <v>359</v>
      </c>
      <c r="D10" s="7" t="s">
        <v>36</v>
      </c>
      <c r="E10" s="7" t="s">
        <v>393</v>
      </c>
      <c r="F10" s="29" t="s">
        <v>356</v>
      </c>
      <c r="G10" s="7" t="s">
        <v>37</v>
      </c>
      <c r="H10" s="20" t="s">
        <v>38</v>
      </c>
      <c r="I10" s="21" t="s">
        <v>31</v>
      </c>
      <c r="J10" s="20" t="s">
        <v>31</v>
      </c>
      <c r="K10" s="8"/>
      <c r="L10" s="21" t="s">
        <v>39</v>
      </c>
      <c r="M10" s="21" t="s">
        <v>39</v>
      </c>
      <c r="N10" s="21" t="s">
        <v>39</v>
      </c>
      <c r="O10" s="8"/>
      <c r="P10" s="8"/>
      <c r="Q10" s="8"/>
      <c r="R10" s="8"/>
      <c r="S10" s="8"/>
      <c r="T10" s="34">
        <v>0</v>
      </c>
      <c r="U10" s="8" t="str">
        <f>"0,0000"</f>
        <v>0,0000</v>
      </c>
      <c r="V10" s="7" t="s">
        <v>41</v>
      </c>
    </row>
    <row r="11" spans="1:22">
      <c r="A11" s="12" t="s">
        <v>185</v>
      </c>
      <c r="B11" s="11" t="s">
        <v>42</v>
      </c>
      <c r="C11" s="11" t="s">
        <v>43</v>
      </c>
      <c r="D11" s="11" t="s">
        <v>44</v>
      </c>
      <c r="E11" s="11" t="s">
        <v>394</v>
      </c>
      <c r="F11" s="11" t="s">
        <v>14</v>
      </c>
      <c r="G11" s="11" t="s">
        <v>15</v>
      </c>
      <c r="H11" s="24" t="s">
        <v>45</v>
      </c>
      <c r="I11" s="24" t="s">
        <v>46</v>
      </c>
      <c r="J11" s="24" t="s">
        <v>47</v>
      </c>
      <c r="K11" s="12"/>
      <c r="L11" s="24" t="s">
        <v>32</v>
      </c>
      <c r="M11" s="25" t="s">
        <v>40</v>
      </c>
      <c r="N11" s="25" t="s">
        <v>40</v>
      </c>
      <c r="O11" s="12"/>
      <c r="P11" s="24" t="s">
        <v>18</v>
      </c>
      <c r="Q11" s="24" t="s">
        <v>22</v>
      </c>
      <c r="R11" s="25" t="s">
        <v>23</v>
      </c>
      <c r="S11" s="12"/>
      <c r="T11" s="36" t="str">
        <f>"270,0"</f>
        <v>270,0</v>
      </c>
      <c r="U11" s="12" t="str">
        <f>"281,9880"</f>
        <v>281,9880</v>
      </c>
      <c r="V11" s="28" t="s">
        <v>354</v>
      </c>
    </row>
    <row r="12" spans="1:22">
      <c r="A12" s="12" t="s">
        <v>188</v>
      </c>
      <c r="B12" s="11" t="s">
        <v>48</v>
      </c>
      <c r="C12" s="11" t="s">
        <v>49</v>
      </c>
      <c r="D12" s="11" t="s">
        <v>50</v>
      </c>
      <c r="E12" s="11" t="s">
        <v>392</v>
      </c>
      <c r="F12" s="11" t="s">
        <v>51</v>
      </c>
      <c r="G12" s="11" t="s">
        <v>52</v>
      </c>
      <c r="H12" s="25" t="s">
        <v>16</v>
      </c>
      <c r="I12" s="25" t="s">
        <v>16</v>
      </c>
      <c r="J12" s="25" t="s">
        <v>16</v>
      </c>
      <c r="K12" s="12"/>
      <c r="L12" s="25"/>
      <c r="M12" s="12"/>
      <c r="N12" s="12"/>
      <c r="O12" s="12"/>
      <c r="P12" s="25"/>
      <c r="Q12" s="12"/>
      <c r="R12" s="12"/>
      <c r="S12" s="12"/>
      <c r="T12" s="36">
        <v>0</v>
      </c>
      <c r="U12" s="12" t="str">
        <f>"0,0000"</f>
        <v>0,0000</v>
      </c>
      <c r="V12" s="11" t="s">
        <v>53</v>
      </c>
    </row>
    <row r="13" spans="1:22">
      <c r="A13" s="10" t="s">
        <v>185</v>
      </c>
      <c r="B13" s="9" t="s">
        <v>42</v>
      </c>
      <c r="C13" s="30" t="s">
        <v>366</v>
      </c>
      <c r="D13" s="9" t="s">
        <v>44</v>
      </c>
      <c r="E13" s="9" t="s">
        <v>392</v>
      </c>
      <c r="F13" s="9" t="s">
        <v>14</v>
      </c>
      <c r="G13" s="9" t="s">
        <v>15</v>
      </c>
      <c r="H13" s="22" t="s">
        <v>45</v>
      </c>
      <c r="I13" s="22" t="s">
        <v>46</v>
      </c>
      <c r="J13" s="22" t="s">
        <v>47</v>
      </c>
      <c r="K13" s="10"/>
      <c r="L13" s="22" t="s">
        <v>32</v>
      </c>
      <c r="M13" s="23" t="s">
        <v>40</v>
      </c>
      <c r="N13" s="23" t="s">
        <v>40</v>
      </c>
      <c r="O13" s="10"/>
      <c r="P13" s="22" t="s">
        <v>18</v>
      </c>
      <c r="Q13" s="22" t="s">
        <v>22</v>
      </c>
      <c r="R13" s="23" t="s">
        <v>23</v>
      </c>
      <c r="S13" s="10"/>
      <c r="T13" s="35" t="str">
        <f>"270,0"</f>
        <v>270,0</v>
      </c>
      <c r="U13" s="10" t="str">
        <f>"281,9880"</f>
        <v>281,9880</v>
      </c>
      <c r="V13" s="30" t="s">
        <v>354</v>
      </c>
    </row>
    <row r="14" spans="1:22">
      <c r="B14" s="5" t="s">
        <v>187</v>
      </c>
    </row>
    <row r="15" spans="1:22" ht="16">
      <c r="A15" s="39" t="s">
        <v>10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22">
      <c r="A16" s="14" t="s">
        <v>185</v>
      </c>
      <c r="B16" s="13" t="s">
        <v>55</v>
      </c>
      <c r="C16" s="31" t="s">
        <v>360</v>
      </c>
      <c r="D16" s="13" t="s">
        <v>56</v>
      </c>
      <c r="E16" s="13" t="s">
        <v>393</v>
      </c>
      <c r="F16" s="13" t="s">
        <v>51</v>
      </c>
      <c r="G16" s="13" t="s">
        <v>15</v>
      </c>
      <c r="H16" s="26" t="s">
        <v>57</v>
      </c>
      <c r="I16" s="26" t="s">
        <v>47</v>
      </c>
      <c r="J16" s="26" t="s">
        <v>16</v>
      </c>
      <c r="K16" s="14"/>
      <c r="L16" s="26" t="s">
        <v>28</v>
      </c>
      <c r="M16" s="26" t="s">
        <v>29</v>
      </c>
      <c r="N16" s="27" t="s">
        <v>30</v>
      </c>
      <c r="O16" s="14"/>
      <c r="P16" s="26" t="s">
        <v>58</v>
      </c>
      <c r="Q16" s="26" t="s">
        <v>22</v>
      </c>
      <c r="R16" s="26" t="s">
        <v>23</v>
      </c>
      <c r="S16" s="14"/>
      <c r="T16" s="37" t="str">
        <f>"300,0"</f>
        <v>300,0</v>
      </c>
      <c r="U16" s="14" t="str">
        <f>"271,2300"</f>
        <v>271,2300</v>
      </c>
      <c r="V16" s="13" t="s">
        <v>59</v>
      </c>
    </row>
    <row r="17" spans="1:22">
      <c r="B17" s="5" t="s">
        <v>187</v>
      </c>
    </row>
    <row r="18" spans="1:22" ht="16">
      <c r="A18" s="39" t="s">
        <v>34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22">
      <c r="A19" s="14" t="s">
        <v>185</v>
      </c>
      <c r="B19" s="31" t="s">
        <v>60</v>
      </c>
      <c r="C19" s="31" t="s">
        <v>361</v>
      </c>
      <c r="D19" s="13" t="s">
        <v>61</v>
      </c>
      <c r="E19" s="13" t="s">
        <v>393</v>
      </c>
      <c r="F19" s="13" t="s">
        <v>51</v>
      </c>
      <c r="G19" s="13" t="s">
        <v>52</v>
      </c>
      <c r="H19" s="26" t="s">
        <v>62</v>
      </c>
      <c r="I19" s="26" t="s">
        <v>63</v>
      </c>
      <c r="J19" s="26" t="s">
        <v>64</v>
      </c>
      <c r="K19" s="14"/>
      <c r="L19" s="26" t="s">
        <v>16</v>
      </c>
      <c r="M19" s="26" t="s">
        <v>17</v>
      </c>
      <c r="N19" s="27" t="s">
        <v>65</v>
      </c>
      <c r="O19" s="14"/>
      <c r="P19" s="27" t="s">
        <v>63</v>
      </c>
      <c r="Q19" s="26" t="s">
        <v>64</v>
      </c>
      <c r="R19" s="27" t="s">
        <v>66</v>
      </c>
      <c r="S19" s="14"/>
      <c r="T19" s="37" t="str">
        <f>"455,0"</f>
        <v>455,0</v>
      </c>
      <c r="U19" s="14" t="str">
        <f>"353,3530"</f>
        <v>353,3530</v>
      </c>
      <c r="V19" s="13" t="s">
        <v>53</v>
      </c>
    </row>
    <row r="20" spans="1:22">
      <c r="B20" s="5" t="s">
        <v>187</v>
      </c>
    </row>
    <row r="21" spans="1:22" ht="16">
      <c r="A21" s="39" t="s">
        <v>67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22">
      <c r="A22" s="8" t="s">
        <v>185</v>
      </c>
      <c r="B22" s="7" t="s">
        <v>68</v>
      </c>
      <c r="C22" s="7" t="s">
        <v>69</v>
      </c>
      <c r="D22" s="7" t="s">
        <v>70</v>
      </c>
      <c r="E22" s="7" t="s">
        <v>394</v>
      </c>
      <c r="F22" s="7" t="s">
        <v>71</v>
      </c>
      <c r="G22" s="7" t="s">
        <v>15</v>
      </c>
      <c r="H22" s="20" t="s">
        <v>63</v>
      </c>
      <c r="I22" s="20" t="s">
        <v>72</v>
      </c>
      <c r="J22" s="20" t="s">
        <v>66</v>
      </c>
      <c r="K22" s="8"/>
      <c r="L22" s="21" t="s">
        <v>18</v>
      </c>
      <c r="M22" s="20" t="s">
        <v>58</v>
      </c>
      <c r="N22" s="20" t="s">
        <v>22</v>
      </c>
      <c r="O22" s="8"/>
      <c r="P22" s="21" t="s">
        <v>73</v>
      </c>
      <c r="Q22" s="20" t="s">
        <v>74</v>
      </c>
      <c r="R22" s="21" t="s">
        <v>75</v>
      </c>
      <c r="S22" s="8"/>
      <c r="T22" s="34" t="str">
        <f>"525,0"</f>
        <v>525,0</v>
      </c>
      <c r="U22" s="8" t="str">
        <f>"381,3600"</f>
        <v>381,3600</v>
      </c>
      <c r="V22" s="7" t="s">
        <v>76</v>
      </c>
    </row>
    <row r="23" spans="1:22">
      <c r="A23" s="12" t="s">
        <v>185</v>
      </c>
      <c r="B23" s="11" t="s">
        <v>77</v>
      </c>
      <c r="C23" s="11" t="s">
        <v>78</v>
      </c>
      <c r="D23" s="11" t="s">
        <v>79</v>
      </c>
      <c r="E23" s="11" t="s">
        <v>392</v>
      </c>
      <c r="F23" s="28" t="s">
        <v>357</v>
      </c>
      <c r="G23" s="11" t="s">
        <v>15</v>
      </c>
      <c r="H23" s="24" t="s">
        <v>80</v>
      </c>
      <c r="I23" s="24" t="s">
        <v>62</v>
      </c>
      <c r="J23" s="24" t="s">
        <v>63</v>
      </c>
      <c r="K23" s="12"/>
      <c r="L23" s="24" t="s">
        <v>62</v>
      </c>
      <c r="M23" s="24" t="s">
        <v>63</v>
      </c>
      <c r="N23" s="25" t="s">
        <v>64</v>
      </c>
      <c r="O23" s="12"/>
      <c r="P23" s="24" t="s">
        <v>81</v>
      </c>
      <c r="Q23" s="24" t="s">
        <v>82</v>
      </c>
      <c r="R23" s="25" t="s">
        <v>74</v>
      </c>
      <c r="S23" s="12"/>
      <c r="T23" s="36" t="str">
        <f>"550,0"</f>
        <v>550,0</v>
      </c>
      <c r="U23" s="12" t="str">
        <f>"392,2600"</f>
        <v>392,2600</v>
      </c>
      <c r="V23" s="28" t="s">
        <v>355</v>
      </c>
    </row>
    <row r="24" spans="1:22">
      <c r="A24" s="12" t="s">
        <v>186</v>
      </c>
      <c r="B24" s="11" t="s">
        <v>68</v>
      </c>
      <c r="C24" s="11" t="s">
        <v>83</v>
      </c>
      <c r="D24" s="11" t="s">
        <v>70</v>
      </c>
      <c r="E24" s="11" t="s">
        <v>392</v>
      </c>
      <c r="F24" s="11" t="s">
        <v>71</v>
      </c>
      <c r="G24" s="11" t="s">
        <v>15</v>
      </c>
      <c r="H24" s="24" t="s">
        <v>63</v>
      </c>
      <c r="I24" s="24" t="s">
        <v>72</v>
      </c>
      <c r="J24" s="24" t="s">
        <v>66</v>
      </c>
      <c r="K24" s="12"/>
      <c r="L24" s="25" t="s">
        <v>18</v>
      </c>
      <c r="M24" s="24" t="s">
        <v>58</v>
      </c>
      <c r="N24" s="24" t="s">
        <v>22</v>
      </c>
      <c r="O24" s="12"/>
      <c r="P24" s="25" t="s">
        <v>73</v>
      </c>
      <c r="Q24" s="24" t="s">
        <v>74</v>
      </c>
      <c r="R24" s="25" t="s">
        <v>75</v>
      </c>
      <c r="S24" s="12"/>
      <c r="T24" s="36" t="str">
        <f>"525,0"</f>
        <v>525,0</v>
      </c>
      <c r="U24" s="12" t="str">
        <f>"381,3600"</f>
        <v>381,3600</v>
      </c>
      <c r="V24" s="11" t="s">
        <v>76</v>
      </c>
    </row>
    <row r="25" spans="1:22">
      <c r="A25" s="10" t="s">
        <v>189</v>
      </c>
      <c r="B25" s="9" t="s">
        <v>84</v>
      </c>
      <c r="C25" s="9" t="s">
        <v>85</v>
      </c>
      <c r="D25" s="9" t="s">
        <v>86</v>
      </c>
      <c r="E25" s="9" t="s">
        <v>392</v>
      </c>
      <c r="F25" s="9" t="s">
        <v>51</v>
      </c>
      <c r="G25" s="9" t="s">
        <v>52</v>
      </c>
      <c r="H25" s="22" t="s">
        <v>58</v>
      </c>
      <c r="I25" s="22" t="s">
        <v>23</v>
      </c>
      <c r="J25" s="23" t="s">
        <v>87</v>
      </c>
      <c r="K25" s="10"/>
      <c r="L25" s="23" t="s">
        <v>30</v>
      </c>
      <c r="M25" s="22" t="s">
        <v>30</v>
      </c>
      <c r="N25" s="23" t="s">
        <v>88</v>
      </c>
      <c r="O25" s="10"/>
      <c r="P25" s="22" t="s">
        <v>89</v>
      </c>
      <c r="Q25" s="22" t="s">
        <v>90</v>
      </c>
      <c r="R25" s="22" t="s">
        <v>91</v>
      </c>
      <c r="S25" s="10"/>
      <c r="T25" s="35" t="str">
        <f>"357,5"</f>
        <v>357,5</v>
      </c>
      <c r="U25" s="10" t="str">
        <f>"257,9005"</f>
        <v>257,9005</v>
      </c>
      <c r="V25" s="9" t="s">
        <v>53</v>
      </c>
    </row>
    <row r="26" spans="1:22">
      <c r="B26" s="5" t="s">
        <v>187</v>
      </c>
    </row>
    <row r="27" spans="1:22" ht="16">
      <c r="A27" s="39" t="s">
        <v>92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22">
      <c r="A28" s="8" t="s">
        <v>185</v>
      </c>
      <c r="B28" s="7" t="s">
        <v>93</v>
      </c>
      <c r="C28" s="29" t="s">
        <v>362</v>
      </c>
      <c r="D28" s="7" t="s">
        <v>94</v>
      </c>
      <c r="E28" s="7" t="s">
        <v>393</v>
      </c>
      <c r="F28" s="29" t="s">
        <v>51</v>
      </c>
      <c r="G28" s="7" t="s">
        <v>52</v>
      </c>
      <c r="H28" s="21" t="s">
        <v>80</v>
      </c>
      <c r="I28" s="20" t="s">
        <v>80</v>
      </c>
      <c r="J28" s="20" t="s">
        <v>62</v>
      </c>
      <c r="K28" s="8"/>
      <c r="L28" s="20" t="s">
        <v>30</v>
      </c>
      <c r="M28" s="20" t="s">
        <v>45</v>
      </c>
      <c r="N28" s="21" t="s">
        <v>95</v>
      </c>
      <c r="O28" s="8"/>
      <c r="P28" s="20" t="s">
        <v>63</v>
      </c>
      <c r="Q28" s="20" t="s">
        <v>96</v>
      </c>
      <c r="R28" s="20" t="s">
        <v>72</v>
      </c>
      <c r="S28" s="8"/>
      <c r="T28" s="34" t="str">
        <f>"425,0"</f>
        <v>425,0</v>
      </c>
      <c r="U28" s="8" t="str">
        <f>"284,9200"</f>
        <v>284,9200</v>
      </c>
      <c r="V28" s="7" t="s">
        <v>53</v>
      </c>
    </row>
    <row r="29" spans="1:22">
      <c r="A29" s="12" t="s">
        <v>186</v>
      </c>
      <c r="B29" s="11" t="s">
        <v>97</v>
      </c>
      <c r="C29" s="28" t="s">
        <v>363</v>
      </c>
      <c r="D29" s="11" t="s">
        <v>98</v>
      </c>
      <c r="E29" s="11" t="s">
        <v>393</v>
      </c>
      <c r="F29" s="28" t="s">
        <v>14</v>
      </c>
      <c r="G29" s="11" t="s">
        <v>15</v>
      </c>
      <c r="H29" s="24" t="s">
        <v>99</v>
      </c>
      <c r="I29" s="25" t="s">
        <v>89</v>
      </c>
      <c r="J29" s="24" t="s">
        <v>100</v>
      </c>
      <c r="K29" s="12"/>
      <c r="L29" s="24" t="s">
        <v>57</v>
      </c>
      <c r="M29" s="24" t="s">
        <v>47</v>
      </c>
      <c r="N29" s="24" t="s">
        <v>16</v>
      </c>
      <c r="O29" s="12"/>
      <c r="P29" s="24" t="s">
        <v>80</v>
      </c>
      <c r="Q29" s="24" t="s">
        <v>62</v>
      </c>
      <c r="R29" s="24" t="s">
        <v>63</v>
      </c>
      <c r="S29" s="12"/>
      <c r="T29" s="36" t="str">
        <f>"412,5"</f>
        <v>412,5</v>
      </c>
      <c r="U29" s="12" t="str">
        <f>"279,0150"</f>
        <v>279,0150</v>
      </c>
      <c r="V29" s="28" t="s">
        <v>354</v>
      </c>
    </row>
    <row r="30" spans="1:22">
      <c r="A30" s="10" t="s">
        <v>185</v>
      </c>
      <c r="B30" s="9" t="s">
        <v>101</v>
      </c>
      <c r="C30" s="9" t="s">
        <v>102</v>
      </c>
      <c r="D30" s="9" t="s">
        <v>103</v>
      </c>
      <c r="E30" s="9" t="s">
        <v>392</v>
      </c>
      <c r="F30" s="30" t="s">
        <v>357</v>
      </c>
      <c r="G30" s="9" t="s">
        <v>15</v>
      </c>
      <c r="H30" s="22" t="s">
        <v>104</v>
      </c>
      <c r="I30" s="22" t="s">
        <v>105</v>
      </c>
      <c r="J30" s="23" t="s">
        <v>63</v>
      </c>
      <c r="K30" s="10"/>
      <c r="L30" s="22" t="s">
        <v>16</v>
      </c>
      <c r="M30" s="22" t="s">
        <v>65</v>
      </c>
      <c r="N30" s="22" t="s">
        <v>18</v>
      </c>
      <c r="O30" s="10"/>
      <c r="P30" s="22" t="s">
        <v>74</v>
      </c>
      <c r="Q30" s="23" t="s">
        <v>75</v>
      </c>
      <c r="R30" s="22" t="s">
        <v>75</v>
      </c>
      <c r="S30" s="10"/>
      <c r="T30" s="35" t="str">
        <f>"507,5"</f>
        <v>507,5</v>
      </c>
      <c r="U30" s="10" t="str">
        <f>"352,7633"</f>
        <v>352,7633</v>
      </c>
      <c r="V30" s="9" t="s">
        <v>106</v>
      </c>
    </row>
    <row r="31" spans="1:22">
      <c r="B31" s="5" t="s">
        <v>187</v>
      </c>
    </row>
    <row r="32" spans="1:22" ht="16">
      <c r="A32" s="39" t="s">
        <v>107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1:22">
      <c r="A33" s="8" t="s">
        <v>185</v>
      </c>
      <c r="B33" s="7" t="s">
        <v>108</v>
      </c>
      <c r="C33" s="7" t="s">
        <v>109</v>
      </c>
      <c r="D33" s="7" t="s">
        <v>110</v>
      </c>
      <c r="E33" s="7" t="s">
        <v>394</v>
      </c>
      <c r="F33" s="29" t="s">
        <v>358</v>
      </c>
      <c r="G33" s="7" t="s">
        <v>15</v>
      </c>
      <c r="H33" s="20" t="s">
        <v>72</v>
      </c>
      <c r="I33" s="20" t="s">
        <v>111</v>
      </c>
      <c r="J33" s="21" t="s">
        <v>82</v>
      </c>
      <c r="K33" s="8"/>
      <c r="L33" s="20" t="s">
        <v>99</v>
      </c>
      <c r="M33" s="20" t="s">
        <v>89</v>
      </c>
      <c r="N33" s="20" t="s">
        <v>90</v>
      </c>
      <c r="O33" s="8"/>
      <c r="P33" s="20" t="s">
        <v>74</v>
      </c>
      <c r="Q33" s="20" t="s">
        <v>112</v>
      </c>
      <c r="R33" s="21" t="s">
        <v>113</v>
      </c>
      <c r="S33" s="8"/>
      <c r="T33" s="34" t="str">
        <f>"575,0"</f>
        <v>575,0</v>
      </c>
      <c r="U33" s="8" t="str">
        <f>"372,5425"</f>
        <v>372,5425</v>
      </c>
      <c r="V33" s="7" t="s">
        <v>114</v>
      </c>
    </row>
    <row r="34" spans="1:22">
      <c r="A34" s="12" t="s">
        <v>185</v>
      </c>
      <c r="B34" s="11" t="s">
        <v>108</v>
      </c>
      <c r="C34" s="11" t="s">
        <v>115</v>
      </c>
      <c r="D34" s="11" t="s">
        <v>110</v>
      </c>
      <c r="E34" s="11" t="s">
        <v>392</v>
      </c>
      <c r="F34" s="28" t="s">
        <v>358</v>
      </c>
      <c r="G34" s="11" t="s">
        <v>15</v>
      </c>
      <c r="H34" s="24" t="s">
        <v>72</v>
      </c>
      <c r="I34" s="24" t="s">
        <v>111</v>
      </c>
      <c r="J34" s="25" t="s">
        <v>82</v>
      </c>
      <c r="K34" s="12"/>
      <c r="L34" s="24" t="s">
        <v>99</v>
      </c>
      <c r="M34" s="24" t="s">
        <v>89</v>
      </c>
      <c r="N34" s="24" t="s">
        <v>90</v>
      </c>
      <c r="O34" s="12"/>
      <c r="P34" s="24" t="s">
        <v>74</v>
      </c>
      <c r="Q34" s="24" t="s">
        <v>112</v>
      </c>
      <c r="R34" s="25" t="s">
        <v>113</v>
      </c>
      <c r="S34" s="12"/>
      <c r="T34" s="36" t="str">
        <f>"575,0"</f>
        <v>575,0</v>
      </c>
      <c r="U34" s="12" t="str">
        <f>"372,5425"</f>
        <v>372,5425</v>
      </c>
      <c r="V34" s="11" t="s">
        <v>114</v>
      </c>
    </row>
    <row r="35" spans="1:22">
      <c r="A35" s="12" t="s">
        <v>186</v>
      </c>
      <c r="B35" s="11" t="s">
        <v>116</v>
      </c>
      <c r="C35" s="11" t="s">
        <v>117</v>
      </c>
      <c r="D35" s="11" t="s">
        <v>118</v>
      </c>
      <c r="E35" s="11" t="s">
        <v>392</v>
      </c>
      <c r="F35" s="28" t="s">
        <v>357</v>
      </c>
      <c r="G35" s="11" t="s">
        <v>15</v>
      </c>
      <c r="H35" s="24" t="s">
        <v>63</v>
      </c>
      <c r="I35" s="24" t="s">
        <v>72</v>
      </c>
      <c r="J35" s="24" t="s">
        <v>66</v>
      </c>
      <c r="K35" s="12"/>
      <c r="L35" s="25" t="s">
        <v>90</v>
      </c>
      <c r="M35" s="24" t="s">
        <v>90</v>
      </c>
      <c r="N35" s="24" t="s">
        <v>80</v>
      </c>
      <c r="O35" s="12"/>
      <c r="P35" s="24" t="s">
        <v>74</v>
      </c>
      <c r="Q35" s="24" t="s">
        <v>119</v>
      </c>
      <c r="R35" s="25" t="s">
        <v>120</v>
      </c>
      <c r="S35" s="12"/>
      <c r="T35" s="36" t="str">
        <f>"565,0"</f>
        <v>565,0</v>
      </c>
      <c r="U35" s="12" t="str">
        <f>"365,1595"</f>
        <v>365,1595</v>
      </c>
      <c r="V35" s="11"/>
    </row>
    <row r="36" spans="1:22">
      <c r="A36" s="12" t="s">
        <v>189</v>
      </c>
      <c r="B36" s="11" t="s">
        <v>121</v>
      </c>
      <c r="C36" s="11" t="s">
        <v>122</v>
      </c>
      <c r="D36" s="11" t="s">
        <v>123</v>
      </c>
      <c r="E36" s="11" t="s">
        <v>392</v>
      </c>
      <c r="F36" s="28" t="s">
        <v>357</v>
      </c>
      <c r="G36" s="11" t="s">
        <v>15</v>
      </c>
      <c r="H36" s="24" t="s">
        <v>63</v>
      </c>
      <c r="I36" s="24" t="s">
        <v>96</v>
      </c>
      <c r="J36" s="25" t="s">
        <v>66</v>
      </c>
      <c r="K36" s="12"/>
      <c r="L36" s="24" t="s">
        <v>58</v>
      </c>
      <c r="M36" s="24" t="s">
        <v>124</v>
      </c>
      <c r="N36" s="12"/>
      <c r="O36" s="12"/>
      <c r="P36" s="24" t="s">
        <v>74</v>
      </c>
      <c r="Q36" s="25" t="s">
        <v>112</v>
      </c>
      <c r="R36" s="24" t="s">
        <v>112</v>
      </c>
      <c r="S36" s="12"/>
      <c r="T36" s="36" t="str">
        <f>"535,0"</f>
        <v>535,0</v>
      </c>
      <c r="U36" s="12" t="str">
        <f>"347,2685"</f>
        <v>347,2685</v>
      </c>
      <c r="V36" s="11" t="s">
        <v>106</v>
      </c>
    </row>
    <row r="37" spans="1:22">
      <c r="A37" s="12" t="s">
        <v>190</v>
      </c>
      <c r="B37" s="11" t="s">
        <v>125</v>
      </c>
      <c r="C37" s="11" t="s">
        <v>126</v>
      </c>
      <c r="D37" s="11" t="s">
        <v>127</v>
      </c>
      <c r="E37" s="11" t="s">
        <v>392</v>
      </c>
      <c r="F37" s="28" t="s">
        <v>357</v>
      </c>
      <c r="G37" s="11" t="s">
        <v>15</v>
      </c>
      <c r="H37" s="24" t="s">
        <v>63</v>
      </c>
      <c r="I37" s="24" t="s">
        <v>72</v>
      </c>
      <c r="J37" s="24" t="s">
        <v>66</v>
      </c>
      <c r="K37" s="12"/>
      <c r="L37" s="24" t="s">
        <v>23</v>
      </c>
      <c r="M37" s="24" t="s">
        <v>128</v>
      </c>
      <c r="N37" s="25" t="s">
        <v>87</v>
      </c>
      <c r="O37" s="12"/>
      <c r="P37" s="24" t="s">
        <v>72</v>
      </c>
      <c r="Q37" s="24" t="s">
        <v>129</v>
      </c>
      <c r="R37" s="24" t="s">
        <v>130</v>
      </c>
      <c r="S37" s="12"/>
      <c r="T37" s="36" t="str">
        <f>"522,5"</f>
        <v>522,5</v>
      </c>
      <c r="U37" s="12" t="str">
        <f>"334,9225"</f>
        <v>334,9225</v>
      </c>
      <c r="V37" s="11" t="s">
        <v>106</v>
      </c>
    </row>
    <row r="38" spans="1:22">
      <c r="A38" s="10" t="s">
        <v>185</v>
      </c>
      <c r="B38" s="9" t="s">
        <v>131</v>
      </c>
      <c r="C38" s="30" t="s">
        <v>364</v>
      </c>
      <c r="D38" s="9" t="s">
        <v>132</v>
      </c>
      <c r="E38" s="9" t="s">
        <v>395</v>
      </c>
      <c r="F38" s="30" t="s">
        <v>357</v>
      </c>
      <c r="G38" s="9" t="s">
        <v>15</v>
      </c>
      <c r="H38" s="22" t="s">
        <v>80</v>
      </c>
      <c r="I38" s="23" t="s">
        <v>104</v>
      </c>
      <c r="J38" s="23" t="s">
        <v>104</v>
      </c>
      <c r="K38" s="10"/>
      <c r="L38" s="22" t="s">
        <v>133</v>
      </c>
      <c r="M38" s="22" t="s">
        <v>22</v>
      </c>
      <c r="N38" s="22" t="s">
        <v>23</v>
      </c>
      <c r="O38" s="10"/>
      <c r="P38" s="22" t="s">
        <v>80</v>
      </c>
      <c r="Q38" s="22" t="s">
        <v>62</v>
      </c>
      <c r="R38" s="23" t="s">
        <v>105</v>
      </c>
      <c r="S38" s="10"/>
      <c r="T38" s="35" t="str">
        <f>"435,0"</f>
        <v>435,0</v>
      </c>
      <c r="U38" s="10" t="str">
        <f>"315,5165"</f>
        <v>315,5165</v>
      </c>
      <c r="V38" s="9" t="s">
        <v>106</v>
      </c>
    </row>
    <row r="39" spans="1:22">
      <c r="B39" s="5" t="s">
        <v>187</v>
      </c>
    </row>
    <row r="40" spans="1:22" ht="16">
      <c r="A40" s="39" t="s">
        <v>134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1:22">
      <c r="A41" s="14" t="s">
        <v>185</v>
      </c>
      <c r="B41" s="13" t="s">
        <v>135</v>
      </c>
      <c r="C41" s="13" t="s">
        <v>136</v>
      </c>
      <c r="D41" s="13" t="s">
        <v>137</v>
      </c>
      <c r="E41" s="13" t="s">
        <v>392</v>
      </c>
      <c r="F41" s="31" t="s">
        <v>51</v>
      </c>
      <c r="G41" s="13" t="s">
        <v>15</v>
      </c>
      <c r="H41" s="26" t="s">
        <v>81</v>
      </c>
      <c r="I41" s="26" t="s">
        <v>82</v>
      </c>
      <c r="J41" s="26" t="s">
        <v>73</v>
      </c>
      <c r="K41" s="14"/>
      <c r="L41" s="26" t="s">
        <v>80</v>
      </c>
      <c r="M41" s="26" t="s">
        <v>62</v>
      </c>
      <c r="N41" s="26" t="s">
        <v>105</v>
      </c>
      <c r="O41" s="14"/>
      <c r="P41" s="26" t="s">
        <v>138</v>
      </c>
      <c r="Q41" s="26" t="s">
        <v>139</v>
      </c>
      <c r="R41" s="26" t="s">
        <v>140</v>
      </c>
      <c r="S41" s="14"/>
      <c r="T41" s="37" t="str">
        <f>"645,0"</f>
        <v>645,0</v>
      </c>
      <c r="U41" s="14" t="str">
        <f>"408,3495"</f>
        <v>408,3495</v>
      </c>
      <c r="V41" s="13"/>
    </row>
    <row r="42" spans="1:22">
      <c r="B42" s="5" t="s">
        <v>187</v>
      </c>
    </row>
    <row r="43" spans="1:22" ht="16">
      <c r="A43" s="39" t="s">
        <v>141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1:22">
      <c r="A44" s="8" t="s">
        <v>185</v>
      </c>
      <c r="B44" s="7" t="s">
        <v>142</v>
      </c>
      <c r="C44" s="7" t="s">
        <v>143</v>
      </c>
      <c r="D44" s="7" t="s">
        <v>144</v>
      </c>
      <c r="E44" s="7" t="s">
        <v>394</v>
      </c>
      <c r="F44" s="29" t="s">
        <v>358</v>
      </c>
      <c r="G44" s="7" t="s">
        <v>15</v>
      </c>
      <c r="H44" s="20" t="s">
        <v>89</v>
      </c>
      <c r="I44" s="20" t="s">
        <v>80</v>
      </c>
      <c r="J44" s="20" t="s">
        <v>62</v>
      </c>
      <c r="K44" s="8"/>
      <c r="L44" s="20" t="s">
        <v>57</v>
      </c>
      <c r="M44" s="20" t="s">
        <v>16</v>
      </c>
      <c r="N44" s="21" t="s">
        <v>17</v>
      </c>
      <c r="O44" s="8"/>
      <c r="P44" s="20" t="s">
        <v>80</v>
      </c>
      <c r="Q44" s="20" t="s">
        <v>105</v>
      </c>
      <c r="R44" s="20" t="s">
        <v>63</v>
      </c>
      <c r="S44" s="8"/>
      <c r="T44" s="34" t="str">
        <f>"430,0"</f>
        <v>430,0</v>
      </c>
      <c r="U44" s="8" t="str">
        <f>"253,0550"</f>
        <v>253,0550</v>
      </c>
      <c r="V44" s="7" t="s">
        <v>114</v>
      </c>
    </row>
    <row r="45" spans="1:22">
      <c r="A45" s="10" t="s">
        <v>185</v>
      </c>
      <c r="B45" s="9" t="s">
        <v>145</v>
      </c>
      <c r="C45" s="9" t="s">
        <v>146</v>
      </c>
      <c r="D45" s="9" t="s">
        <v>147</v>
      </c>
      <c r="E45" s="9" t="s">
        <v>392</v>
      </c>
      <c r="F45" s="30" t="s">
        <v>358</v>
      </c>
      <c r="G45" s="9" t="s">
        <v>15</v>
      </c>
      <c r="H45" s="22" t="s">
        <v>89</v>
      </c>
      <c r="I45" s="22" t="s">
        <v>80</v>
      </c>
      <c r="J45" s="22" t="s">
        <v>62</v>
      </c>
      <c r="K45" s="10"/>
      <c r="L45" s="22" t="s">
        <v>89</v>
      </c>
      <c r="M45" s="23" t="s">
        <v>80</v>
      </c>
      <c r="N45" s="23" t="s">
        <v>80</v>
      </c>
      <c r="O45" s="10"/>
      <c r="P45" s="22" t="s">
        <v>72</v>
      </c>
      <c r="Q45" s="22" t="s">
        <v>81</v>
      </c>
      <c r="R45" s="23" t="s">
        <v>82</v>
      </c>
      <c r="S45" s="10"/>
      <c r="T45" s="35" t="str">
        <f>"500,0"</f>
        <v>500,0</v>
      </c>
      <c r="U45" s="10" t="str">
        <f>"296,6000"</f>
        <v>296,6000</v>
      </c>
      <c r="V45" s="9" t="s">
        <v>114</v>
      </c>
    </row>
    <row r="46" spans="1:22">
      <c r="B46" s="5" t="s">
        <v>187</v>
      </c>
    </row>
    <row r="47" spans="1:22" ht="16">
      <c r="A47" s="39" t="s">
        <v>148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1:22">
      <c r="A48" s="14" t="s">
        <v>185</v>
      </c>
      <c r="B48" s="13" t="s">
        <v>149</v>
      </c>
      <c r="C48" s="31" t="s">
        <v>365</v>
      </c>
      <c r="D48" s="13" t="s">
        <v>150</v>
      </c>
      <c r="E48" s="13" t="s">
        <v>393</v>
      </c>
      <c r="F48" s="31" t="s">
        <v>71</v>
      </c>
      <c r="G48" s="13" t="s">
        <v>15</v>
      </c>
      <c r="H48" s="26" t="s">
        <v>47</v>
      </c>
      <c r="I48" s="26" t="s">
        <v>16</v>
      </c>
      <c r="J48" s="26" t="s">
        <v>18</v>
      </c>
      <c r="K48" s="14"/>
      <c r="L48" s="26" t="s">
        <v>45</v>
      </c>
      <c r="M48" s="26" t="s">
        <v>57</v>
      </c>
      <c r="N48" s="27" t="s">
        <v>47</v>
      </c>
      <c r="O48" s="14"/>
      <c r="P48" s="26" t="s">
        <v>89</v>
      </c>
      <c r="Q48" s="26" t="s">
        <v>80</v>
      </c>
      <c r="R48" s="26" t="s">
        <v>62</v>
      </c>
      <c r="S48" s="14"/>
      <c r="T48" s="37" t="str">
        <f>"360,0"</f>
        <v>360,0</v>
      </c>
      <c r="U48" s="14" t="str">
        <f>"199,7280"</f>
        <v>199,7280</v>
      </c>
      <c r="V48" s="13" t="s">
        <v>76</v>
      </c>
    </row>
    <row r="49" spans="2:6">
      <c r="B49" s="5" t="s">
        <v>187</v>
      </c>
    </row>
    <row r="50" spans="2:6">
      <c r="B50" s="5" t="s">
        <v>187</v>
      </c>
    </row>
    <row r="51" spans="2:6">
      <c r="B51" s="5" t="s">
        <v>187</v>
      </c>
    </row>
    <row r="52" spans="2:6" ht="18">
      <c r="B52" s="15" t="s">
        <v>151</v>
      </c>
      <c r="C52" s="15"/>
    </row>
    <row r="53" spans="2:6" ht="16">
      <c r="B53" s="16" t="s">
        <v>152</v>
      </c>
      <c r="C53" s="16"/>
    </row>
    <row r="54" spans="2:6" ht="14">
      <c r="B54" s="17"/>
      <c r="C54" s="18" t="s">
        <v>161</v>
      </c>
    </row>
    <row r="55" spans="2:6" ht="14">
      <c r="B55" s="19" t="s">
        <v>153</v>
      </c>
      <c r="C55" s="19" t="s">
        <v>154</v>
      </c>
      <c r="D55" s="19" t="s">
        <v>385</v>
      </c>
      <c r="E55" s="19" t="s">
        <v>155</v>
      </c>
      <c r="F55" s="19" t="s">
        <v>156</v>
      </c>
    </row>
    <row r="56" spans="2:6">
      <c r="B56" s="5" t="s">
        <v>11</v>
      </c>
      <c r="C56" s="32" t="s">
        <v>161</v>
      </c>
      <c r="D56" s="6" t="s">
        <v>162</v>
      </c>
      <c r="E56" s="6" t="s">
        <v>163</v>
      </c>
      <c r="F56" s="6" t="s">
        <v>164</v>
      </c>
    </row>
    <row r="57" spans="2:6">
      <c r="B57" s="5" t="s">
        <v>42</v>
      </c>
      <c r="C57" s="32" t="s">
        <v>161</v>
      </c>
      <c r="D57" s="6" t="s">
        <v>158</v>
      </c>
      <c r="E57" s="6" t="s">
        <v>159</v>
      </c>
      <c r="F57" s="6" t="s">
        <v>160</v>
      </c>
    </row>
    <row r="58" spans="2:6">
      <c r="B58" s="5" t="s">
        <v>24</v>
      </c>
      <c r="C58" s="5" t="s">
        <v>161</v>
      </c>
      <c r="D58" s="6" t="s">
        <v>162</v>
      </c>
      <c r="E58" s="6" t="s">
        <v>138</v>
      </c>
      <c r="F58" s="6" t="s">
        <v>165</v>
      </c>
    </row>
    <row r="60" spans="2:6" ht="16">
      <c r="B60" s="16" t="s">
        <v>166</v>
      </c>
      <c r="C60" s="16"/>
    </row>
    <row r="61" spans="2:6" ht="14">
      <c r="B61" s="17"/>
      <c r="C61" s="18" t="s">
        <v>167</v>
      </c>
    </row>
    <row r="62" spans="2:6" ht="14">
      <c r="B62" s="19" t="s">
        <v>153</v>
      </c>
      <c r="C62" s="19" t="s">
        <v>154</v>
      </c>
      <c r="D62" s="19" t="s">
        <v>385</v>
      </c>
      <c r="E62" s="19" t="s">
        <v>155</v>
      </c>
      <c r="F62" s="19" t="s">
        <v>156</v>
      </c>
    </row>
    <row r="63" spans="2:6">
      <c r="B63" s="5" t="s">
        <v>60</v>
      </c>
      <c r="C63" s="32" t="s">
        <v>383</v>
      </c>
      <c r="D63" s="6" t="s">
        <v>158</v>
      </c>
      <c r="E63" s="6" t="s">
        <v>168</v>
      </c>
      <c r="F63" s="6" t="s">
        <v>169</v>
      </c>
    </row>
    <row r="64" spans="2:6">
      <c r="B64" s="5" t="s">
        <v>93</v>
      </c>
      <c r="C64" s="32" t="s">
        <v>383</v>
      </c>
      <c r="D64" s="6" t="s">
        <v>170</v>
      </c>
      <c r="E64" s="6" t="s">
        <v>171</v>
      </c>
      <c r="F64" s="6" t="s">
        <v>172</v>
      </c>
    </row>
    <row r="65" spans="2:6">
      <c r="B65" s="5" t="s">
        <v>97</v>
      </c>
      <c r="C65" s="32" t="s">
        <v>383</v>
      </c>
      <c r="D65" s="6" t="s">
        <v>170</v>
      </c>
      <c r="E65" s="6" t="s">
        <v>173</v>
      </c>
      <c r="F65" s="6" t="s">
        <v>174</v>
      </c>
    </row>
    <row r="67" spans="2:6" ht="14">
      <c r="B67" s="17"/>
      <c r="C67" s="18" t="s">
        <v>161</v>
      </c>
    </row>
    <row r="68" spans="2:6" ht="14">
      <c r="B68" s="19" t="s">
        <v>153</v>
      </c>
      <c r="C68" s="19" t="s">
        <v>154</v>
      </c>
      <c r="D68" s="19" t="s">
        <v>385</v>
      </c>
      <c r="E68" s="19" t="s">
        <v>155</v>
      </c>
      <c r="F68" s="19" t="s">
        <v>156</v>
      </c>
    </row>
    <row r="69" spans="2:6">
      <c r="B69" s="5" t="s">
        <v>135</v>
      </c>
      <c r="C69" s="5" t="s">
        <v>161</v>
      </c>
      <c r="D69" s="6" t="s">
        <v>180</v>
      </c>
      <c r="E69" s="6" t="s">
        <v>181</v>
      </c>
      <c r="F69" s="6" t="s">
        <v>182</v>
      </c>
    </row>
    <row r="70" spans="2:6">
      <c r="B70" s="5" t="s">
        <v>77</v>
      </c>
      <c r="C70" s="5" t="s">
        <v>161</v>
      </c>
      <c r="D70" s="6" t="s">
        <v>175</v>
      </c>
      <c r="E70" s="6" t="s">
        <v>183</v>
      </c>
      <c r="F70" s="6" t="s">
        <v>184</v>
      </c>
    </row>
    <row r="71" spans="2:6">
      <c r="B71" s="5" t="s">
        <v>68</v>
      </c>
      <c r="C71" s="5" t="s">
        <v>161</v>
      </c>
      <c r="D71" s="6" t="s">
        <v>175</v>
      </c>
      <c r="E71" s="6" t="s">
        <v>176</v>
      </c>
      <c r="F71" s="6" t="s">
        <v>177</v>
      </c>
    </row>
    <row r="72" spans="2:6">
      <c r="B72" s="5" t="s">
        <v>187</v>
      </c>
    </row>
    <row r="73" spans="2:6">
      <c r="B73" s="5" t="s">
        <v>187</v>
      </c>
    </row>
    <row r="74" spans="2:6">
      <c r="B74" s="5" t="s">
        <v>187</v>
      </c>
    </row>
    <row r="75" spans="2:6">
      <c r="B75" s="5" t="s">
        <v>187</v>
      </c>
    </row>
    <row r="76" spans="2:6">
      <c r="B76" s="5" t="s">
        <v>187</v>
      </c>
    </row>
    <row r="77" spans="2:6">
      <c r="B77" s="5" t="s">
        <v>187</v>
      </c>
    </row>
    <row r="78" spans="2:6">
      <c r="B78" s="5" t="s">
        <v>187</v>
      </c>
    </row>
    <row r="79" spans="2:6">
      <c r="B79" s="5" t="s">
        <v>187</v>
      </c>
    </row>
    <row r="80" spans="2:6">
      <c r="B80" s="5" t="s">
        <v>187</v>
      </c>
    </row>
  </sheetData>
  <mergeCells count="24">
    <mergeCell ref="E3:E4"/>
    <mergeCell ref="T3:T4"/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  <mergeCell ref="B3:B4"/>
    <mergeCell ref="A5:S5"/>
    <mergeCell ref="A9:S9"/>
    <mergeCell ref="A15:S15"/>
    <mergeCell ref="A18:S18"/>
    <mergeCell ref="A21:S21"/>
    <mergeCell ref="A27:S27"/>
    <mergeCell ref="A32:S32"/>
    <mergeCell ref="A40:S40"/>
    <mergeCell ref="A43:S43"/>
    <mergeCell ref="A47:S47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0"/>
  <sheetViews>
    <sheetView topLeftCell="A23" zoomScaleNormal="100" workbookViewId="0">
      <selection activeCell="E58" sqref="E58"/>
    </sheetView>
  </sheetViews>
  <sheetFormatPr baseColWidth="10" defaultColWidth="9.1640625" defaultRowHeight="13"/>
  <cols>
    <col min="1" max="1" width="7.1640625" style="5" bestFit="1" customWidth="1"/>
    <col min="2" max="2" width="22.1640625" style="5" bestFit="1" customWidth="1"/>
    <col min="3" max="3" width="27.83203125" style="5" customWidth="1"/>
    <col min="4" max="4" width="20.83203125" style="5" bestFit="1" customWidth="1"/>
    <col min="5" max="5" width="10.1640625" style="5" bestFit="1" customWidth="1"/>
    <col min="6" max="6" width="21.83203125" style="5" bestFit="1" customWidth="1"/>
    <col min="7" max="7" width="34.33203125" style="5" bestFit="1" customWidth="1"/>
    <col min="8" max="11" width="5.5" style="6" customWidth="1"/>
    <col min="12" max="12" width="10.5" style="33" bestFit="1" customWidth="1"/>
    <col min="13" max="13" width="8.5" style="6" bestFit="1" customWidth="1"/>
    <col min="14" max="14" width="22.1640625" style="5" customWidth="1"/>
    <col min="15" max="16384" width="9.1640625" style="3"/>
  </cols>
  <sheetData>
    <row r="1" spans="1:14" s="2" customFormat="1" ht="29" customHeight="1">
      <c r="A1" s="46" t="s">
        <v>387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71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54" t="s">
        <v>389</v>
      </c>
      <c r="B3" s="59" t="s">
        <v>0</v>
      </c>
      <c r="C3" s="56" t="s">
        <v>390</v>
      </c>
      <c r="D3" s="56" t="s">
        <v>6</v>
      </c>
      <c r="E3" s="42" t="s">
        <v>391</v>
      </c>
      <c r="F3" s="42"/>
      <c r="G3" s="42" t="s">
        <v>5</v>
      </c>
      <c r="H3" s="42" t="s">
        <v>8</v>
      </c>
      <c r="I3" s="42"/>
      <c r="J3" s="42"/>
      <c r="K3" s="42"/>
      <c r="L3" s="44" t="s">
        <v>289</v>
      </c>
      <c r="M3" s="42" t="s">
        <v>3</v>
      </c>
      <c r="N3" s="57" t="s">
        <v>2</v>
      </c>
    </row>
    <row r="4" spans="1:14" s="1" customFormat="1" ht="21" customHeight="1" thickBot="1">
      <c r="A4" s="55"/>
      <c r="B4" s="60"/>
      <c r="C4" s="43"/>
      <c r="D4" s="43"/>
      <c r="E4" s="43"/>
      <c r="F4" s="43"/>
      <c r="G4" s="43"/>
      <c r="H4" s="4">
        <v>1</v>
      </c>
      <c r="I4" s="4">
        <v>2</v>
      </c>
      <c r="J4" s="4">
        <v>3</v>
      </c>
      <c r="K4" s="4" t="s">
        <v>4</v>
      </c>
      <c r="L4" s="45"/>
      <c r="M4" s="43"/>
      <c r="N4" s="58"/>
    </row>
    <row r="5" spans="1:14" ht="16">
      <c r="A5" s="40" t="s">
        <v>191</v>
      </c>
      <c r="B5" s="40"/>
      <c r="C5" s="41"/>
      <c r="D5" s="41"/>
      <c r="E5" s="41"/>
      <c r="F5" s="41"/>
      <c r="G5" s="41"/>
      <c r="H5" s="41"/>
      <c r="I5" s="41"/>
      <c r="J5" s="41"/>
      <c r="K5" s="41"/>
    </row>
    <row r="6" spans="1:14">
      <c r="A6" s="14" t="s">
        <v>185</v>
      </c>
      <c r="B6" s="13" t="s">
        <v>192</v>
      </c>
      <c r="C6" s="13" t="s">
        <v>193</v>
      </c>
      <c r="D6" s="13" t="s">
        <v>194</v>
      </c>
      <c r="E6" s="13" t="s">
        <v>394</v>
      </c>
      <c r="F6" s="31" t="s">
        <v>356</v>
      </c>
      <c r="G6" s="13" t="s">
        <v>37</v>
      </c>
      <c r="H6" s="26" t="s">
        <v>39</v>
      </c>
      <c r="I6" s="26" t="s">
        <v>195</v>
      </c>
      <c r="J6" s="27" t="s">
        <v>196</v>
      </c>
      <c r="K6" s="14"/>
      <c r="L6" s="37" t="str">
        <f>"42,5"</f>
        <v>42,5</v>
      </c>
      <c r="M6" s="14" t="str">
        <f>"52,9805"</f>
        <v>52,9805</v>
      </c>
      <c r="N6" s="13" t="s">
        <v>41</v>
      </c>
    </row>
    <row r="7" spans="1:14">
      <c r="B7" s="5" t="s">
        <v>187</v>
      </c>
    </row>
    <row r="8" spans="1:14" ht="16">
      <c r="A8" s="39" t="s">
        <v>197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4">
      <c r="A9" s="8" t="s">
        <v>185</v>
      </c>
      <c r="B9" s="7" t="s">
        <v>198</v>
      </c>
      <c r="C9" s="7" t="s">
        <v>199</v>
      </c>
      <c r="D9" s="7" t="s">
        <v>200</v>
      </c>
      <c r="E9" s="7" t="s">
        <v>392</v>
      </c>
      <c r="F9" s="29" t="s">
        <v>357</v>
      </c>
      <c r="G9" s="7" t="s">
        <v>15</v>
      </c>
      <c r="H9" s="20" t="s">
        <v>40</v>
      </c>
      <c r="I9" s="20" t="s">
        <v>21</v>
      </c>
      <c r="J9" s="20" t="s">
        <v>201</v>
      </c>
      <c r="K9" s="8"/>
      <c r="L9" s="34" t="str">
        <f>"67,5"</f>
        <v>67,5</v>
      </c>
      <c r="M9" s="8" t="str">
        <f>"80,7772"</f>
        <v>80,7772</v>
      </c>
      <c r="N9" s="7" t="s">
        <v>106</v>
      </c>
    </row>
    <row r="10" spans="1:14">
      <c r="A10" s="10" t="s">
        <v>186</v>
      </c>
      <c r="B10" s="9" t="s">
        <v>202</v>
      </c>
      <c r="C10" s="9" t="s">
        <v>203</v>
      </c>
      <c r="D10" s="9" t="s">
        <v>204</v>
      </c>
      <c r="E10" s="9" t="s">
        <v>392</v>
      </c>
      <c r="F10" s="30" t="s">
        <v>356</v>
      </c>
      <c r="G10" s="9" t="s">
        <v>37</v>
      </c>
      <c r="H10" s="22" t="s">
        <v>38</v>
      </c>
      <c r="I10" s="23" t="s">
        <v>39</v>
      </c>
      <c r="J10" s="23" t="s">
        <v>39</v>
      </c>
      <c r="K10" s="10"/>
      <c r="L10" s="35" t="str">
        <f>"30,0"</f>
        <v>30,0</v>
      </c>
      <c r="M10" s="10" t="str">
        <f>"35,9550"</f>
        <v>35,9550</v>
      </c>
      <c r="N10" s="9" t="s">
        <v>41</v>
      </c>
    </row>
    <row r="11" spans="1:14">
      <c r="B11" s="5" t="s">
        <v>187</v>
      </c>
    </row>
    <row r="12" spans="1:14" ht="16">
      <c r="A12" s="39" t="s">
        <v>10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4">
      <c r="A13" s="14" t="s">
        <v>188</v>
      </c>
      <c r="B13" s="13" t="s">
        <v>205</v>
      </c>
      <c r="C13" s="13" t="s">
        <v>206</v>
      </c>
      <c r="D13" s="13" t="s">
        <v>207</v>
      </c>
      <c r="E13" s="13" t="s">
        <v>394</v>
      </c>
      <c r="F13" s="31" t="s">
        <v>356</v>
      </c>
      <c r="G13" s="13" t="s">
        <v>37</v>
      </c>
      <c r="H13" s="27" t="s">
        <v>208</v>
      </c>
      <c r="I13" s="27" t="s">
        <v>208</v>
      </c>
      <c r="J13" s="27" t="s">
        <v>208</v>
      </c>
      <c r="K13" s="14"/>
      <c r="L13" s="37">
        <v>0</v>
      </c>
      <c r="M13" s="14" t="str">
        <f>"0,0000"</f>
        <v>0,0000</v>
      </c>
      <c r="N13" s="13" t="s">
        <v>41</v>
      </c>
    </row>
    <row r="14" spans="1:14">
      <c r="B14" s="5" t="s">
        <v>187</v>
      </c>
    </row>
    <row r="15" spans="1:14" ht="16">
      <c r="A15" s="39" t="s">
        <v>34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4">
      <c r="A16" s="8" t="s">
        <v>185</v>
      </c>
      <c r="B16" s="7" t="s">
        <v>209</v>
      </c>
      <c r="C16" s="29" t="s">
        <v>367</v>
      </c>
      <c r="D16" s="7" t="s">
        <v>210</v>
      </c>
      <c r="E16" s="7" t="s">
        <v>393</v>
      </c>
      <c r="F16" s="29" t="s">
        <v>358</v>
      </c>
      <c r="G16" s="7" t="s">
        <v>15</v>
      </c>
      <c r="H16" s="20" t="s">
        <v>196</v>
      </c>
      <c r="I16" s="21" t="s">
        <v>32</v>
      </c>
      <c r="J16" s="21" t="s">
        <v>32</v>
      </c>
      <c r="K16" s="8"/>
      <c r="L16" s="34" t="str">
        <f>"45,0"</f>
        <v>45,0</v>
      </c>
      <c r="M16" s="8" t="str">
        <f>"48,5640"</f>
        <v>48,5640</v>
      </c>
      <c r="N16" s="7" t="s">
        <v>114</v>
      </c>
    </row>
    <row r="17" spans="1:14">
      <c r="A17" s="12" t="s">
        <v>188</v>
      </c>
      <c r="B17" s="11" t="s">
        <v>35</v>
      </c>
      <c r="C17" s="28" t="s">
        <v>359</v>
      </c>
      <c r="D17" s="11" t="s">
        <v>36</v>
      </c>
      <c r="E17" s="11" t="s">
        <v>393</v>
      </c>
      <c r="F17" s="28" t="s">
        <v>356</v>
      </c>
      <c r="G17" s="11" t="s">
        <v>37</v>
      </c>
      <c r="H17" s="25" t="s">
        <v>39</v>
      </c>
      <c r="I17" s="25" t="s">
        <v>39</v>
      </c>
      <c r="J17" s="25" t="s">
        <v>39</v>
      </c>
      <c r="K17" s="12"/>
      <c r="L17" s="36">
        <v>0</v>
      </c>
      <c r="M17" s="12" t="str">
        <f>"0,0000"</f>
        <v>0,0000</v>
      </c>
      <c r="N17" s="11" t="s">
        <v>41</v>
      </c>
    </row>
    <row r="18" spans="1:14">
      <c r="A18" s="12" t="s">
        <v>185</v>
      </c>
      <c r="B18" s="11" t="s">
        <v>211</v>
      </c>
      <c r="C18" s="11" t="s">
        <v>212</v>
      </c>
      <c r="D18" s="11" t="s">
        <v>213</v>
      </c>
      <c r="E18" s="11" t="s">
        <v>392</v>
      </c>
      <c r="F18" s="28" t="s">
        <v>373</v>
      </c>
      <c r="G18" s="11" t="s">
        <v>214</v>
      </c>
      <c r="H18" s="24" t="s">
        <v>16</v>
      </c>
      <c r="I18" s="24" t="s">
        <v>65</v>
      </c>
      <c r="J18" s="24" t="s">
        <v>215</v>
      </c>
      <c r="K18" s="24" t="s">
        <v>216</v>
      </c>
      <c r="L18" s="36" t="str">
        <f>"112,5"</f>
        <v>112,5</v>
      </c>
      <c r="M18" s="12" t="str">
        <f>"125,2575"</f>
        <v>125,2575</v>
      </c>
      <c r="N18" s="28" t="s">
        <v>380</v>
      </c>
    </row>
    <row r="19" spans="1:14">
      <c r="A19" s="10" t="s">
        <v>186</v>
      </c>
      <c r="B19" s="9" t="s">
        <v>217</v>
      </c>
      <c r="C19" s="9" t="s">
        <v>218</v>
      </c>
      <c r="D19" s="9" t="s">
        <v>219</v>
      </c>
      <c r="E19" s="9" t="s">
        <v>392</v>
      </c>
      <c r="F19" s="9" t="s">
        <v>14</v>
      </c>
      <c r="G19" s="9" t="s">
        <v>15</v>
      </c>
      <c r="H19" s="22" t="s">
        <v>21</v>
      </c>
      <c r="I19" s="23" t="s">
        <v>28</v>
      </c>
      <c r="J19" s="22" t="s">
        <v>28</v>
      </c>
      <c r="K19" s="10"/>
      <c r="L19" s="35" t="str">
        <f>"70,0"</f>
        <v>70,0</v>
      </c>
      <c r="M19" s="10" t="str">
        <f>"75,8170"</f>
        <v>75,8170</v>
      </c>
      <c r="N19" s="30" t="s">
        <v>354</v>
      </c>
    </row>
    <row r="20" spans="1:14">
      <c r="B20" s="5" t="s">
        <v>187</v>
      </c>
    </row>
    <row r="21" spans="1:14" ht="16">
      <c r="A21" s="39" t="s">
        <v>67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4">
      <c r="A22" s="8" t="s">
        <v>188</v>
      </c>
      <c r="B22" s="7" t="s">
        <v>220</v>
      </c>
      <c r="C22" s="7" t="s">
        <v>221</v>
      </c>
      <c r="D22" s="7" t="s">
        <v>222</v>
      </c>
      <c r="E22" s="7" t="s">
        <v>392</v>
      </c>
      <c r="F22" s="7" t="s">
        <v>51</v>
      </c>
      <c r="G22" s="7" t="s">
        <v>15</v>
      </c>
      <c r="H22" s="21" t="s">
        <v>45</v>
      </c>
      <c r="I22" s="21" t="s">
        <v>45</v>
      </c>
      <c r="J22" s="21" t="s">
        <v>45</v>
      </c>
      <c r="K22" s="8"/>
      <c r="L22" s="34">
        <v>0</v>
      </c>
      <c r="M22" s="8" t="str">
        <f>"0,0000"</f>
        <v>0,0000</v>
      </c>
      <c r="N22" s="7" t="s">
        <v>41</v>
      </c>
    </row>
    <row r="23" spans="1:14">
      <c r="A23" s="10" t="s">
        <v>185</v>
      </c>
      <c r="B23" s="9" t="s">
        <v>223</v>
      </c>
      <c r="C23" s="30" t="s">
        <v>368</v>
      </c>
      <c r="D23" s="9" t="s">
        <v>224</v>
      </c>
      <c r="E23" s="9" t="s">
        <v>395</v>
      </c>
      <c r="F23" s="30" t="s">
        <v>382</v>
      </c>
      <c r="G23" s="9" t="s">
        <v>15</v>
      </c>
      <c r="H23" s="22" t="s">
        <v>225</v>
      </c>
      <c r="I23" s="22" t="s">
        <v>32</v>
      </c>
      <c r="J23" s="22" t="s">
        <v>19</v>
      </c>
      <c r="K23" s="10"/>
      <c r="L23" s="35" t="str">
        <f>"57,5"</f>
        <v>57,5</v>
      </c>
      <c r="M23" s="10" t="str">
        <f>"61,9108"</f>
        <v>61,9108</v>
      </c>
      <c r="N23" s="9" t="s">
        <v>106</v>
      </c>
    </row>
    <row r="24" spans="1:14">
      <c r="B24" s="5" t="s">
        <v>187</v>
      </c>
    </row>
    <row r="25" spans="1:14" ht="16">
      <c r="A25" s="39" t="s">
        <v>226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4">
      <c r="A26" s="14" t="s">
        <v>185</v>
      </c>
      <c r="B26" s="13" t="s">
        <v>227</v>
      </c>
      <c r="C26" s="13" t="s">
        <v>228</v>
      </c>
      <c r="D26" s="13" t="s">
        <v>229</v>
      </c>
      <c r="E26" s="13" t="s">
        <v>394</v>
      </c>
      <c r="F26" s="13" t="s">
        <v>54</v>
      </c>
      <c r="G26" s="13" t="s">
        <v>52</v>
      </c>
      <c r="H26" s="26" t="s">
        <v>225</v>
      </c>
      <c r="I26" s="26" t="s">
        <v>32</v>
      </c>
      <c r="J26" s="26" t="s">
        <v>19</v>
      </c>
      <c r="K26" s="14"/>
      <c r="L26" s="37" t="str">
        <f>"57,5"</f>
        <v>57,5</v>
      </c>
      <c r="M26" s="14" t="str">
        <f>"47,6963"</f>
        <v>47,6963</v>
      </c>
      <c r="N26" s="13" t="s">
        <v>230</v>
      </c>
    </row>
    <row r="27" spans="1:14">
      <c r="B27" s="5" t="s">
        <v>187</v>
      </c>
    </row>
    <row r="28" spans="1:14" ht="16">
      <c r="A28" s="39" t="s">
        <v>34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4">
      <c r="A29" s="14" t="s">
        <v>185</v>
      </c>
      <c r="B29" s="13" t="s">
        <v>231</v>
      </c>
      <c r="C29" s="31" t="s">
        <v>369</v>
      </c>
      <c r="D29" s="13" t="s">
        <v>232</v>
      </c>
      <c r="E29" s="13" t="s">
        <v>393</v>
      </c>
      <c r="F29" s="31" t="s">
        <v>356</v>
      </c>
      <c r="G29" s="13" t="s">
        <v>37</v>
      </c>
      <c r="H29" s="26" t="s">
        <v>38</v>
      </c>
      <c r="I29" s="27" t="s">
        <v>31</v>
      </c>
      <c r="J29" s="27" t="s">
        <v>31</v>
      </c>
      <c r="K29" s="14"/>
      <c r="L29" s="37" t="str">
        <f>"30,0"</f>
        <v>30,0</v>
      </c>
      <c r="M29" s="14" t="str">
        <f>"23,5860"</f>
        <v>23,5860</v>
      </c>
      <c r="N29" s="13" t="s">
        <v>41</v>
      </c>
    </row>
    <row r="30" spans="1:14">
      <c r="B30" s="5" t="s">
        <v>187</v>
      </c>
    </row>
    <row r="31" spans="1:14" ht="16">
      <c r="A31" s="39" t="s">
        <v>67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4">
      <c r="A32" s="8" t="s">
        <v>185</v>
      </c>
      <c r="B32" s="7" t="s">
        <v>233</v>
      </c>
      <c r="C32" s="7" t="s">
        <v>234</v>
      </c>
      <c r="D32" s="7" t="s">
        <v>235</v>
      </c>
      <c r="E32" s="7" t="s">
        <v>394</v>
      </c>
      <c r="F32" s="7" t="s">
        <v>51</v>
      </c>
      <c r="G32" s="7" t="s">
        <v>52</v>
      </c>
      <c r="H32" s="20" t="s">
        <v>23</v>
      </c>
      <c r="I32" s="21" t="s">
        <v>99</v>
      </c>
      <c r="J32" s="21" t="s">
        <v>99</v>
      </c>
      <c r="K32" s="8"/>
      <c r="L32" s="34" t="str">
        <f>"125,0"</f>
        <v>125,0</v>
      </c>
      <c r="M32" s="8" t="str">
        <f>"89,6625"</f>
        <v>89,6625</v>
      </c>
      <c r="N32" s="7" t="s">
        <v>53</v>
      </c>
    </row>
    <row r="33" spans="1:14">
      <c r="A33" s="10" t="s">
        <v>185</v>
      </c>
      <c r="B33" s="9" t="s">
        <v>77</v>
      </c>
      <c r="C33" s="9" t="s">
        <v>78</v>
      </c>
      <c r="D33" s="9" t="s">
        <v>79</v>
      </c>
      <c r="E33" s="9" t="s">
        <v>392</v>
      </c>
      <c r="F33" s="30" t="s">
        <v>382</v>
      </c>
      <c r="G33" s="9" t="s">
        <v>15</v>
      </c>
      <c r="H33" s="22" t="s">
        <v>62</v>
      </c>
      <c r="I33" s="22" t="s">
        <v>63</v>
      </c>
      <c r="J33" s="23" t="s">
        <v>64</v>
      </c>
      <c r="K33" s="10"/>
      <c r="L33" s="35" t="str">
        <f>"170,0"</f>
        <v>170,0</v>
      </c>
      <c r="M33" s="10" t="str">
        <f>"121,2440"</f>
        <v>121,2440</v>
      </c>
      <c r="N33" s="30" t="s">
        <v>355</v>
      </c>
    </row>
    <row r="34" spans="1:14">
      <c r="B34" s="5" t="s">
        <v>187</v>
      </c>
    </row>
    <row r="35" spans="1:14" ht="16">
      <c r="A35" s="39" t="s">
        <v>92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4">
      <c r="A36" s="8" t="s">
        <v>185</v>
      </c>
      <c r="B36" s="7" t="s">
        <v>236</v>
      </c>
      <c r="C36" s="7" t="s">
        <v>237</v>
      </c>
      <c r="D36" s="7" t="s">
        <v>238</v>
      </c>
      <c r="E36" s="7" t="s">
        <v>394</v>
      </c>
      <c r="F36" s="29" t="s">
        <v>382</v>
      </c>
      <c r="G36" s="7" t="s">
        <v>15</v>
      </c>
      <c r="H36" s="20" t="s">
        <v>99</v>
      </c>
      <c r="I36" s="21" t="s">
        <v>89</v>
      </c>
      <c r="J36" s="21" t="s">
        <v>89</v>
      </c>
      <c r="K36" s="8"/>
      <c r="L36" s="34" t="str">
        <f>"130,0"</f>
        <v>130,0</v>
      </c>
      <c r="M36" s="8" t="str">
        <f>"87,7370"</f>
        <v>87,7370</v>
      </c>
      <c r="N36" s="7" t="s">
        <v>106</v>
      </c>
    </row>
    <row r="37" spans="1:14">
      <c r="A37" s="12" t="s">
        <v>186</v>
      </c>
      <c r="B37" s="11" t="s">
        <v>239</v>
      </c>
      <c r="C37" s="11" t="s">
        <v>240</v>
      </c>
      <c r="D37" s="11" t="s">
        <v>241</v>
      </c>
      <c r="E37" s="11" t="s">
        <v>394</v>
      </c>
      <c r="F37" s="11" t="s">
        <v>54</v>
      </c>
      <c r="G37" s="11" t="s">
        <v>52</v>
      </c>
      <c r="H37" s="24" t="s">
        <v>133</v>
      </c>
      <c r="I37" s="24" t="s">
        <v>22</v>
      </c>
      <c r="J37" s="25" t="s">
        <v>124</v>
      </c>
      <c r="K37" s="12"/>
      <c r="L37" s="36" t="str">
        <f>"120,0"</f>
        <v>120,0</v>
      </c>
      <c r="M37" s="12" t="str">
        <f>"81,7320"</f>
        <v>81,7320</v>
      </c>
      <c r="N37" s="11" t="s">
        <v>230</v>
      </c>
    </row>
    <row r="38" spans="1:14">
      <c r="A38" s="12" t="s">
        <v>185</v>
      </c>
      <c r="B38" s="11" t="s">
        <v>242</v>
      </c>
      <c r="C38" s="11" t="s">
        <v>243</v>
      </c>
      <c r="D38" s="11" t="s">
        <v>244</v>
      </c>
      <c r="E38" s="11" t="s">
        <v>392</v>
      </c>
      <c r="F38" s="11" t="s">
        <v>14</v>
      </c>
      <c r="G38" s="11" t="s">
        <v>15</v>
      </c>
      <c r="H38" s="24" t="s">
        <v>89</v>
      </c>
      <c r="I38" s="24" t="s">
        <v>90</v>
      </c>
      <c r="J38" s="24" t="s">
        <v>80</v>
      </c>
      <c r="K38" s="12"/>
      <c r="L38" s="36" t="str">
        <f>"150,0"</f>
        <v>150,0</v>
      </c>
      <c r="M38" s="12" t="str">
        <f>"101,9250"</f>
        <v>101,9250</v>
      </c>
      <c r="N38" s="11"/>
    </row>
    <row r="39" spans="1:14">
      <c r="A39" s="10" t="s">
        <v>186</v>
      </c>
      <c r="B39" s="9" t="s">
        <v>245</v>
      </c>
      <c r="C39" s="9" t="s">
        <v>246</v>
      </c>
      <c r="D39" s="9" t="s">
        <v>247</v>
      </c>
      <c r="E39" s="9" t="s">
        <v>392</v>
      </c>
      <c r="F39" s="9" t="s">
        <v>14</v>
      </c>
      <c r="G39" s="9" t="s">
        <v>15</v>
      </c>
      <c r="H39" s="22" t="s">
        <v>248</v>
      </c>
      <c r="I39" s="22" t="s">
        <v>100</v>
      </c>
      <c r="J39" s="22" t="s">
        <v>80</v>
      </c>
      <c r="K39" s="10"/>
      <c r="L39" s="35" t="str">
        <f>"150,0"</f>
        <v>150,0</v>
      </c>
      <c r="M39" s="10" t="str">
        <f>"101,1600"</f>
        <v>101,1600</v>
      </c>
      <c r="N39" s="30" t="s">
        <v>354</v>
      </c>
    </row>
    <row r="40" spans="1:14">
      <c r="B40" s="5" t="s">
        <v>187</v>
      </c>
    </row>
    <row r="41" spans="1:14" ht="16">
      <c r="A41" s="39" t="s">
        <v>107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4">
      <c r="A42" s="8" t="s">
        <v>185</v>
      </c>
      <c r="B42" s="7" t="s">
        <v>249</v>
      </c>
      <c r="C42" s="7" t="s">
        <v>250</v>
      </c>
      <c r="D42" s="7" t="s">
        <v>251</v>
      </c>
      <c r="E42" s="7" t="s">
        <v>394</v>
      </c>
      <c r="F42" s="29" t="s">
        <v>71</v>
      </c>
      <c r="G42" s="7" t="s">
        <v>15</v>
      </c>
      <c r="H42" s="20" t="s">
        <v>58</v>
      </c>
      <c r="I42" s="21" t="s">
        <v>22</v>
      </c>
      <c r="J42" s="21" t="s">
        <v>22</v>
      </c>
      <c r="K42" s="8"/>
      <c r="L42" s="34" t="str">
        <f>"115,0"</f>
        <v>115,0</v>
      </c>
      <c r="M42" s="8" t="str">
        <f>"73,8760"</f>
        <v>73,8760</v>
      </c>
      <c r="N42" s="7"/>
    </row>
    <row r="43" spans="1:14">
      <c r="A43" s="12" t="s">
        <v>185</v>
      </c>
      <c r="B43" s="11" t="s">
        <v>252</v>
      </c>
      <c r="C43" s="11" t="s">
        <v>253</v>
      </c>
      <c r="D43" s="11" t="s">
        <v>254</v>
      </c>
      <c r="E43" s="11" t="s">
        <v>392</v>
      </c>
      <c r="F43" s="28" t="s">
        <v>382</v>
      </c>
      <c r="G43" s="11" t="s">
        <v>15</v>
      </c>
      <c r="H43" s="24" t="s">
        <v>80</v>
      </c>
      <c r="I43" s="24" t="s">
        <v>104</v>
      </c>
      <c r="J43" s="24" t="s">
        <v>255</v>
      </c>
      <c r="K43" s="12"/>
      <c r="L43" s="36" t="str">
        <f>"162,5"</f>
        <v>162,5</v>
      </c>
      <c r="M43" s="12" t="str">
        <f>"107,2012"</f>
        <v>107,2012</v>
      </c>
      <c r="N43" s="11" t="s">
        <v>106</v>
      </c>
    </row>
    <row r="44" spans="1:14">
      <c r="A44" s="12" t="s">
        <v>186</v>
      </c>
      <c r="B44" s="11" t="s">
        <v>256</v>
      </c>
      <c r="C44" s="11" t="s">
        <v>257</v>
      </c>
      <c r="D44" s="11" t="s">
        <v>258</v>
      </c>
      <c r="E44" s="11" t="s">
        <v>392</v>
      </c>
      <c r="F44" s="28" t="s">
        <v>382</v>
      </c>
      <c r="G44" s="11" t="s">
        <v>15</v>
      </c>
      <c r="H44" s="24" t="s">
        <v>80</v>
      </c>
      <c r="I44" s="24" t="s">
        <v>104</v>
      </c>
      <c r="J44" s="24" t="s">
        <v>255</v>
      </c>
      <c r="K44" s="12"/>
      <c r="L44" s="36" t="str">
        <f>"162,5"</f>
        <v>162,5</v>
      </c>
      <c r="M44" s="12" t="str">
        <f>"105,6088"</f>
        <v>105,6088</v>
      </c>
      <c r="N44" s="11" t="s">
        <v>106</v>
      </c>
    </row>
    <row r="45" spans="1:14">
      <c r="A45" s="12" t="s">
        <v>189</v>
      </c>
      <c r="B45" s="11" t="s">
        <v>259</v>
      </c>
      <c r="C45" s="11" t="s">
        <v>260</v>
      </c>
      <c r="D45" s="11" t="s">
        <v>251</v>
      </c>
      <c r="E45" s="11" t="s">
        <v>392</v>
      </c>
      <c r="F45" s="11" t="s">
        <v>14</v>
      </c>
      <c r="G45" s="11" t="s">
        <v>15</v>
      </c>
      <c r="H45" s="24" t="s">
        <v>80</v>
      </c>
      <c r="I45" s="24" t="s">
        <v>104</v>
      </c>
      <c r="J45" s="25" t="s">
        <v>105</v>
      </c>
      <c r="K45" s="12"/>
      <c r="L45" s="36" t="str">
        <f>"155,0"</f>
        <v>155,0</v>
      </c>
      <c r="M45" s="12" t="str">
        <f>"99,5720"</f>
        <v>99,5720</v>
      </c>
      <c r="N45" s="11"/>
    </row>
    <row r="46" spans="1:14">
      <c r="A46" s="10" t="s">
        <v>190</v>
      </c>
      <c r="B46" s="9" t="s">
        <v>261</v>
      </c>
      <c r="C46" s="9" t="s">
        <v>262</v>
      </c>
      <c r="D46" s="9" t="s">
        <v>263</v>
      </c>
      <c r="E46" s="9" t="s">
        <v>392</v>
      </c>
      <c r="F46" s="9" t="s">
        <v>14</v>
      </c>
      <c r="G46" s="9" t="s">
        <v>52</v>
      </c>
      <c r="H46" s="22" t="s">
        <v>89</v>
      </c>
      <c r="I46" s="22" t="s">
        <v>90</v>
      </c>
      <c r="J46" s="22" t="s">
        <v>264</v>
      </c>
      <c r="K46" s="10"/>
      <c r="L46" s="35" t="str">
        <f>"147,5"</f>
        <v>147,5</v>
      </c>
      <c r="M46" s="10" t="str">
        <f>"97,4975"</f>
        <v>97,4975</v>
      </c>
      <c r="N46" s="30" t="s">
        <v>354</v>
      </c>
    </row>
    <row r="47" spans="1:14">
      <c r="B47" s="5" t="s">
        <v>187</v>
      </c>
    </row>
    <row r="48" spans="1:14" ht="16">
      <c r="A48" s="39" t="s">
        <v>134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4">
      <c r="A49" s="8" t="s">
        <v>185</v>
      </c>
      <c r="B49" s="7" t="s">
        <v>265</v>
      </c>
      <c r="C49" s="7" t="s">
        <v>266</v>
      </c>
      <c r="D49" s="7" t="s">
        <v>267</v>
      </c>
      <c r="E49" s="7" t="s">
        <v>392</v>
      </c>
      <c r="F49" s="29" t="s">
        <v>71</v>
      </c>
      <c r="G49" s="7" t="s">
        <v>15</v>
      </c>
      <c r="H49" s="20" t="s">
        <v>104</v>
      </c>
      <c r="I49" s="20" t="s">
        <v>255</v>
      </c>
      <c r="J49" s="20" t="s">
        <v>63</v>
      </c>
      <c r="K49" s="8"/>
      <c r="L49" s="34" t="str">
        <f>"170,0"</f>
        <v>170,0</v>
      </c>
      <c r="M49" s="8" t="str">
        <f>"105,2470"</f>
        <v>105,2470</v>
      </c>
      <c r="N49" s="7" t="s">
        <v>76</v>
      </c>
    </row>
    <row r="50" spans="1:14">
      <c r="A50" s="10" t="s">
        <v>185</v>
      </c>
      <c r="B50" s="9" t="s">
        <v>268</v>
      </c>
      <c r="C50" s="30" t="s">
        <v>370</v>
      </c>
      <c r="D50" s="9" t="s">
        <v>269</v>
      </c>
      <c r="E50" s="9" t="s">
        <v>395</v>
      </c>
      <c r="F50" s="30" t="s">
        <v>373</v>
      </c>
      <c r="G50" s="9" t="s">
        <v>214</v>
      </c>
      <c r="H50" s="22" t="s">
        <v>18</v>
      </c>
      <c r="I50" s="10"/>
      <c r="J50" s="10"/>
      <c r="K50" s="10"/>
      <c r="L50" s="35" t="str">
        <f>"110,0"</f>
        <v>110,0</v>
      </c>
      <c r="M50" s="10" t="str">
        <f>"70,1030"</f>
        <v>70,1030</v>
      </c>
      <c r="N50" s="30" t="s">
        <v>380</v>
      </c>
    </row>
    <row r="51" spans="1:14">
      <c r="B51" s="5" t="s">
        <v>187</v>
      </c>
    </row>
    <row r="52" spans="1:14" ht="16">
      <c r="A52" s="39" t="s">
        <v>141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4">
      <c r="A53" s="8" t="s">
        <v>185</v>
      </c>
      <c r="B53" s="7" t="s">
        <v>270</v>
      </c>
      <c r="C53" s="7" t="s">
        <v>271</v>
      </c>
      <c r="D53" s="7" t="s">
        <v>147</v>
      </c>
      <c r="E53" s="7" t="s">
        <v>392</v>
      </c>
      <c r="F53" s="29" t="s">
        <v>51</v>
      </c>
      <c r="G53" s="7" t="s">
        <v>52</v>
      </c>
      <c r="H53" s="20" t="s">
        <v>63</v>
      </c>
      <c r="I53" s="20" t="s">
        <v>72</v>
      </c>
      <c r="J53" s="21" t="s">
        <v>66</v>
      </c>
      <c r="K53" s="8"/>
      <c r="L53" s="34" t="str">
        <f>"180,0"</f>
        <v>180,0</v>
      </c>
      <c r="M53" s="8" t="str">
        <f>"106,7760"</f>
        <v>106,7760</v>
      </c>
      <c r="N53" s="7" t="s">
        <v>53</v>
      </c>
    </row>
    <row r="54" spans="1:14">
      <c r="A54" s="10" t="s">
        <v>185</v>
      </c>
      <c r="B54" s="9" t="s">
        <v>270</v>
      </c>
      <c r="C54" s="30" t="s">
        <v>371</v>
      </c>
      <c r="D54" s="9" t="s">
        <v>147</v>
      </c>
      <c r="E54" s="9" t="s">
        <v>395</v>
      </c>
      <c r="F54" s="9" t="s">
        <v>51</v>
      </c>
      <c r="G54" s="9" t="s">
        <v>52</v>
      </c>
      <c r="H54" s="22" t="s">
        <v>63</v>
      </c>
      <c r="I54" s="22" t="s">
        <v>72</v>
      </c>
      <c r="J54" s="23" t="s">
        <v>66</v>
      </c>
      <c r="K54" s="10"/>
      <c r="L54" s="35" t="str">
        <f>"180,0"</f>
        <v>180,0</v>
      </c>
      <c r="M54" s="10" t="str">
        <f>"107,3099"</f>
        <v>107,3099</v>
      </c>
      <c r="N54" s="9" t="s">
        <v>53</v>
      </c>
    </row>
    <row r="55" spans="1:14">
      <c r="B55" s="5" t="s">
        <v>187</v>
      </c>
    </row>
    <row r="56" spans="1:14" ht="16">
      <c r="A56" s="39" t="s">
        <v>272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</row>
    <row r="57" spans="1:14">
      <c r="A57" s="14" t="s">
        <v>185</v>
      </c>
      <c r="B57" s="13" t="s">
        <v>273</v>
      </c>
      <c r="C57" s="13" t="s">
        <v>274</v>
      </c>
      <c r="D57" s="13" t="s">
        <v>275</v>
      </c>
      <c r="E57" s="13" t="s">
        <v>392</v>
      </c>
      <c r="F57" s="13" t="s">
        <v>14</v>
      </c>
      <c r="G57" s="13" t="s">
        <v>15</v>
      </c>
      <c r="H57" s="26" t="s">
        <v>124</v>
      </c>
      <c r="I57" s="27" t="s">
        <v>99</v>
      </c>
      <c r="J57" s="27" t="s">
        <v>99</v>
      </c>
      <c r="K57" s="14"/>
      <c r="L57" s="37" t="str">
        <f>"122,5"</f>
        <v>122,5</v>
      </c>
      <c r="M57" s="14" t="str">
        <f>"69,5065"</f>
        <v>69,5065</v>
      </c>
      <c r="N57" s="31" t="s">
        <v>354</v>
      </c>
    </row>
    <row r="58" spans="1:14">
      <c r="B58" s="5" t="s">
        <v>187</v>
      </c>
    </row>
    <row r="59" spans="1:14">
      <c r="B59" s="5" t="s">
        <v>187</v>
      </c>
    </row>
    <row r="60" spans="1:14">
      <c r="B60" s="5" t="s">
        <v>187</v>
      </c>
    </row>
    <row r="61" spans="1:14" ht="18">
      <c r="B61" s="15" t="s">
        <v>151</v>
      </c>
      <c r="C61" s="15"/>
    </row>
    <row r="62" spans="1:14" ht="16">
      <c r="B62" s="16" t="s">
        <v>152</v>
      </c>
      <c r="C62" s="16"/>
    </row>
    <row r="63" spans="1:14" ht="14">
      <c r="B63" s="17"/>
      <c r="C63" s="18" t="s">
        <v>161</v>
      </c>
    </row>
    <row r="64" spans="1:14" ht="14">
      <c r="B64" s="19" t="s">
        <v>153</v>
      </c>
      <c r="C64" s="19" t="s">
        <v>154</v>
      </c>
      <c r="D64" s="19" t="s">
        <v>385</v>
      </c>
      <c r="E64" s="19" t="s">
        <v>277</v>
      </c>
      <c r="F64" s="19" t="s">
        <v>156</v>
      </c>
    </row>
    <row r="65" spans="2:6">
      <c r="B65" s="5" t="s">
        <v>211</v>
      </c>
      <c r="C65" s="5" t="s">
        <v>161</v>
      </c>
      <c r="D65" s="6" t="s">
        <v>158</v>
      </c>
      <c r="E65" s="6" t="s">
        <v>215</v>
      </c>
      <c r="F65" s="6" t="s">
        <v>279</v>
      </c>
    </row>
    <row r="66" spans="2:6">
      <c r="B66" s="5" t="s">
        <v>198</v>
      </c>
      <c r="C66" s="5" t="s">
        <v>161</v>
      </c>
      <c r="D66" s="6" t="s">
        <v>280</v>
      </c>
      <c r="E66" s="6" t="s">
        <v>201</v>
      </c>
      <c r="F66" s="6" t="s">
        <v>281</v>
      </c>
    </row>
    <row r="67" spans="2:6">
      <c r="B67" s="5" t="s">
        <v>217</v>
      </c>
      <c r="C67" s="5" t="s">
        <v>161</v>
      </c>
      <c r="D67" s="6" t="s">
        <v>158</v>
      </c>
      <c r="E67" s="6" t="s">
        <v>28</v>
      </c>
      <c r="F67" s="6" t="s">
        <v>282</v>
      </c>
    </row>
    <row r="69" spans="2:6" ht="16">
      <c r="B69" s="16" t="s">
        <v>166</v>
      </c>
      <c r="C69" s="16"/>
    </row>
    <row r="70" spans="2:6" ht="14">
      <c r="B70" s="17"/>
      <c r="C70" s="18" t="s">
        <v>157</v>
      </c>
    </row>
    <row r="71" spans="2:6" ht="14">
      <c r="B71" s="19" t="s">
        <v>153</v>
      </c>
      <c r="C71" s="19" t="s">
        <v>154</v>
      </c>
      <c r="D71" s="19" t="s">
        <v>385</v>
      </c>
      <c r="E71" s="19" t="s">
        <v>277</v>
      </c>
      <c r="F71" s="19" t="s">
        <v>156</v>
      </c>
    </row>
    <row r="72" spans="2:6">
      <c r="B72" s="5" t="s">
        <v>233</v>
      </c>
      <c r="C72" s="5" t="s">
        <v>157</v>
      </c>
      <c r="D72" s="6" t="s">
        <v>175</v>
      </c>
      <c r="E72" s="6" t="s">
        <v>23</v>
      </c>
      <c r="F72" s="6" t="s">
        <v>283</v>
      </c>
    </row>
    <row r="73" spans="2:6">
      <c r="B73" s="5" t="s">
        <v>236</v>
      </c>
      <c r="C73" s="5" t="s">
        <v>157</v>
      </c>
      <c r="D73" s="6" t="s">
        <v>170</v>
      </c>
      <c r="E73" s="6" t="s">
        <v>99</v>
      </c>
      <c r="F73" s="6" t="s">
        <v>284</v>
      </c>
    </row>
    <row r="74" spans="2:6">
      <c r="B74" s="5" t="s">
        <v>239</v>
      </c>
      <c r="C74" s="5" t="s">
        <v>157</v>
      </c>
      <c r="D74" s="6" t="s">
        <v>170</v>
      </c>
      <c r="E74" s="6" t="s">
        <v>22</v>
      </c>
      <c r="F74" s="6" t="s">
        <v>285</v>
      </c>
    </row>
    <row r="76" spans="2:6" ht="14">
      <c r="B76" s="17"/>
      <c r="C76" s="18" t="s">
        <v>161</v>
      </c>
    </row>
    <row r="77" spans="2:6" ht="14">
      <c r="B77" s="19" t="s">
        <v>153</v>
      </c>
      <c r="C77" s="19" t="s">
        <v>154</v>
      </c>
      <c r="D77" s="19" t="s">
        <v>385</v>
      </c>
      <c r="E77" s="19" t="s">
        <v>277</v>
      </c>
      <c r="F77" s="19" t="s">
        <v>156</v>
      </c>
    </row>
    <row r="78" spans="2:6">
      <c r="B78" s="5" t="s">
        <v>77</v>
      </c>
      <c r="C78" s="5" t="s">
        <v>161</v>
      </c>
      <c r="D78" s="6" t="s">
        <v>175</v>
      </c>
      <c r="E78" s="6" t="s">
        <v>63</v>
      </c>
      <c r="F78" s="6" t="s">
        <v>286</v>
      </c>
    </row>
    <row r="79" spans="2:6">
      <c r="B79" s="5" t="s">
        <v>252</v>
      </c>
      <c r="C79" s="5" t="s">
        <v>161</v>
      </c>
      <c r="D79" s="6" t="s">
        <v>178</v>
      </c>
      <c r="E79" s="6" t="s">
        <v>255</v>
      </c>
      <c r="F79" s="6" t="s">
        <v>287</v>
      </c>
    </row>
    <row r="80" spans="2:6">
      <c r="B80" s="5" t="s">
        <v>270</v>
      </c>
      <c r="C80" s="5" t="s">
        <v>161</v>
      </c>
      <c r="D80" s="6" t="s">
        <v>179</v>
      </c>
      <c r="E80" s="6" t="s">
        <v>72</v>
      </c>
      <c r="F80" s="6" t="s">
        <v>288</v>
      </c>
    </row>
  </sheetData>
  <mergeCells count="25"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K5"/>
    <mergeCell ref="B3:B4"/>
    <mergeCell ref="A56:K56"/>
    <mergeCell ref="A8:K8"/>
    <mergeCell ref="A12:K12"/>
    <mergeCell ref="A15:K15"/>
    <mergeCell ref="A21:K21"/>
    <mergeCell ref="A25:K25"/>
    <mergeCell ref="A28:K28"/>
    <mergeCell ref="A31:K31"/>
    <mergeCell ref="A35:K35"/>
    <mergeCell ref="A41:K41"/>
    <mergeCell ref="A48:K48"/>
    <mergeCell ref="A52:K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8"/>
  <sheetViews>
    <sheetView tabSelected="1" topLeftCell="A23" zoomScaleNormal="100" workbookViewId="0">
      <selection activeCell="E55" sqref="E55"/>
    </sheetView>
  </sheetViews>
  <sheetFormatPr baseColWidth="10" defaultColWidth="9.1640625" defaultRowHeight="13"/>
  <cols>
    <col min="1" max="1" width="7.1640625" style="5" bestFit="1" customWidth="1"/>
    <col min="2" max="2" width="20.5" style="5" bestFit="1" customWidth="1"/>
    <col min="3" max="3" width="27.83203125" style="5" customWidth="1"/>
    <col min="4" max="4" width="20.83203125" style="5" bestFit="1" customWidth="1"/>
    <col min="5" max="5" width="10.1640625" style="5" bestFit="1" customWidth="1"/>
    <col min="6" max="6" width="21.83203125" style="5" bestFit="1" customWidth="1"/>
    <col min="7" max="7" width="34.33203125" style="5" bestFit="1" customWidth="1"/>
    <col min="8" max="10" width="5.5" style="6" customWidth="1"/>
    <col min="11" max="11" width="4.5" style="6" customWidth="1"/>
    <col min="12" max="12" width="10.5" style="33" bestFit="1" customWidth="1"/>
    <col min="13" max="13" width="8.5" style="6" bestFit="1" customWidth="1"/>
    <col min="14" max="14" width="21.1640625" style="5" customWidth="1"/>
    <col min="15" max="16384" width="9.1640625" style="3"/>
  </cols>
  <sheetData>
    <row r="1" spans="1:14" s="2" customFormat="1" ht="29" customHeight="1">
      <c r="A1" s="46" t="s">
        <v>388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s="2" customFormat="1" ht="67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1" customFormat="1" ht="12.75" customHeight="1">
      <c r="A3" s="54" t="s">
        <v>389</v>
      </c>
      <c r="B3" s="59" t="s">
        <v>0</v>
      </c>
      <c r="C3" s="56" t="s">
        <v>390</v>
      </c>
      <c r="D3" s="56" t="s">
        <v>6</v>
      </c>
      <c r="E3" s="42" t="s">
        <v>391</v>
      </c>
      <c r="F3" s="42"/>
      <c r="G3" s="42" t="s">
        <v>5</v>
      </c>
      <c r="H3" s="42" t="s">
        <v>9</v>
      </c>
      <c r="I3" s="42"/>
      <c r="J3" s="42"/>
      <c r="K3" s="42"/>
      <c r="L3" s="44" t="s">
        <v>289</v>
      </c>
      <c r="M3" s="42" t="s">
        <v>3</v>
      </c>
      <c r="N3" s="57" t="s">
        <v>2</v>
      </c>
    </row>
    <row r="4" spans="1:14" s="1" customFormat="1" ht="21" customHeight="1" thickBot="1">
      <c r="A4" s="55"/>
      <c r="B4" s="60"/>
      <c r="C4" s="43"/>
      <c r="D4" s="43"/>
      <c r="E4" s="43"/>
      <c r="F4" s="43"/>
      <c r="G4" s="43"/>
      <c r="H4" s="4">
        <v>1</v>
      </c>
      <c r="I4" s="4">
        <v>2</v>
      </c>
      <c r="J4" s="4">
        <v>3</v>
      </c>
      <c r="K4" s="4" t="s">
        <v>4</v>
      </c>
      <c r="L4" s="45"/>
      <c r="M4" s="43"/>
      <c r="N4" s="58"/>
    </row>
    <row r="5" spans="1:14" ht="16">
      <c r="A5" s="40" t="s">
        <v>290</v>
      </c>
      <c r="B5" s="40"/>
      <c r="C5" s="41"/>
      <c r="D5" s="41"/>
      <c r="E5" s="41"/>
      <c r="F5" s="41"/>
      <c r="G5" s="41"/>
      <c r="H5" s="41"/>
      <c r="I5" s="41"/>
      <c r="J5" s="41"/>
      <c r="K5" s="41"/>
    </row>
    <row r="6" spans="1:14">
      <c r="A6" s="8" t="s">
        <v>185</v>
      </c>
      <c r="B6" s="7" t="s">
        <v>291</v>
      </c>
      <c r="C6" s="7" t="s">
        <v>292</v>
      </c>
      <c r="D6" s="7" t="s">
        <v>293</v>
      </c>
      <c r="E6" s="7" t="s">
        <v>394</v>
      </c>
      <c r="F6" s="7" t="s">
        <v>51</v>
      </c>
      <c r="G6" s="7" t="s">
        <v>52</v>
      </c>
      <c r="H6" s="20" t="s">
        <v>46</v>
      </c>
      <c r="I6" s="20" t="s">
        <v>294</v>
      </c>
      <c r="J6" s="20" t="s">
        <v>295</v>
      </c>
      <c r="K6" s="8"/>
      <c r="L6" s="34" t="str">
        <f>"102,5"</f>
        <v>102,5</v>
      </c>
      <c r="M6" s="8" t="str">
        <f>"144,1048"</f>
        <v>144,1048</v>
      </c>
      <c r="N6" s="7" t="s">
        <v>53</v>
      </c>
    </row>
    <row r="7" spans="1:14">
      <c r="A7" s="10" t="s">
        <v>185</v>
      </c>
      <c r="B7" s="9" t="s">
        <v>291</v>
      </c>
      <c r="C7" s="9" t="s">
        <v>296</v>
      </c>
      <c r="D7" s="9" t="s">
        <v>293</v>
      </c>
      <c r="E7" s="9" t="s">
        <v>392</v>
      </c>
      <c r="F7" s="9" t="s">
        <v>51</v>
      </c>
      <c r="G7" s="9" t="s">
        <v>52</v>
      </c>
      <c r="H7" s="22" t="s">
        <v>46</v>
      </c>
      <c r="I7" s="22" t="s">
        <v>294</v>
      </c>
      <c r="J7" s="22" t="s">
        <v>295</v>
      </c>
      <c r="K7" s="10"/>
      <c r="L7" s="35" t="str">
        <f>"102,5"</f>
        <v>102,5</v>
      </c>
      <c r="M7" s="10" t="str">
        <f>"144,1048"</f>
        <v>144,1048</v>
      </c>
      <c r="N7" s="9" t="s">
        <v>53</v>
      </c>
    </row>
    <row r="8" spans="1:14">
      <c r="B8" s="5" t="s">
        <v>187</v>
      </c>
    </row>
    <row r="9" spans="1:14" ht="16">
      <c r="A9" s="39" t="s">
        <v>191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4">
      <c r="A10" s="8" t="s">
        <v>185</v>
      </c>
      <c r="B10" s="7" t="s">
        <v>297</v>
      </c>
      <c r="C10" s="29" t="s">
        <v>379</v>
      </c>
      <c r="D10" s="7" t="s">
        <v>298</v>
      </c>
      <c r="E10" s="7" t="s">
        <v>393</v>
      </c>
      <c r="F10" s="7" t="s">
        <v>54</v>
      </c>
      <c r="G10" s="7" t="s">
        <v>52</v>
      </c>
      <c r="H10" s="20" t="s">
        <v>47</v>
      </c>
      <c r="I10" s="20" t="s">
        <v>16</v>
      </c>
      <c r="J10" s="21" t="s">
        <v>17</v>
      </c>
      <c r="K10" s="8"/>
      <c r="L10" s="34" t="str">
        <f>"100,0"</f>
        <v>100,0</v>
      </c>
      <c r="M10" s="8" t="str">
        <f>"126,7300"</f>
        <v>126,7300</v>
      </c>
      <c r="N10" s="7" t="s">
        <v>230</v>
      </c>
    </row>
    <row r="11" spans="1:14">
      <c r="A11" s="12" t="s">
        <v>186</v>
      </c>
      <c r="B11" s="11" t="s">
        <v>299</v>
      </c>
      <c r="C11" s="28" t="s">
        <v>378</v>
      </c>
      <c r="D11" s="11" t="s">
        <v>300</v>
      </c>
      <c r="E11" s="11" t="s">
        <v>393</v>
      </c>
      <c r="F11" s="28" t="s">
        <v>358</v>
      </c>
      <c r="G11" s="11" t="s">
        <v>15</v>
      </c>
      <c r="H11" s="24" t="s">
        <v>28</v>
      </c>
      <c r="I11" s="24" t="s">
        <v>30</v>
      </c>
      <c r="J11" s="24" t="s">
        <v>57</v>
      </c>
      <c r="K11" s="12"/>
      <c r="L11" s="36" t="str">
        <f>"90,0"</f>
        <v>90,0</v>
      </c>
      <c r="M11" s="12" t="str">
        <f>"118,2870"</f>
        <v>118,2870</v>
      </c>
      <c r="N11" s="11" t="s">
        <v>301</v>
      </c>
    </row>
    <row r="12" spans="1:14">
      <c r="A12" s="10" t="s">
        <v>185</v>
      </c>
      <c r="B12" s="9" t="s">
        <v>297</v>
      </c>
      <c r="C12" s="9" t="s">
        <v>302</v>
      </c>
      <c r="D12" s="9" t="s">
        <v>298</v>
      </c>
      <c r="E12" s="9" t="s">
        <v>392</v>
      </c>
      <c r="F12" s="9" t="s">
        <v>54</v>
      </c>
      <c r="G12" s="9" t="s">
        <v>52</v>
      </c>
      <c r="H12" s="22" t="s">
        <v>47</v>
      </c>
      <c r="I12" s="22" t="s">
        <v>16</v>
      </c>
      <c r="J12" s="23" t="s">
        <v>17</v>
      </c>
      <c r="K12" s="10"/>
      <c r="L12" s="35" t="str">
        <f>"100,0"</f>
        <v>100,0</v>
      </c>
      <c r="M12" s="10" t="str">
        <f>"126,7300"</f>
        <v>126,7300</v>
      </c>
      <c r="N12" s="9" t="s">
        <v>230</v>
      </c>
    </row>
    <row r="13" spans="1:14">
      <c r="B13" s="5" t="s">
        <v>187</v>
      </c>
    </row>
    <row r="14" spans="1:14" ht="16">
      <c r="A14" s="39" t="s">
        <v>197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4">
      <c r="A15" s="14" t="s">
        <v>185</v>
      </c>
      <c r="B15" s="13" t="s">
        <v>303</v>
      </c>
      <c r="C15" s="13" t="s">
        <v>304</v>
      </c>
      <c r="D15" s="13" t="s">
        <v>305</v>
      </c>
      <c r="E15" s="13" t="s">
        <v>392</v>
      </c>
      <c r="F15" s="31" t="s">
        <v>372</v>
      </c>
      <c r="G15" s="13" t="s">
        <v>214</v>
      </c>
      <c r="H15" s="27" t="s">
        <v>57</v>
      </c>
      <c r="I15" s="26" t="s">
        <v>57</v>
      </c>
      <c r="J15" s="27" t="s">
        <v>18</v>
      </c>
      <c r="K15" s="14"/>
      <c r="L15" s="37" t="str">
        <f>"90,0"</f>
        <v>90,0</v>
      </c>
      <c r="M15" s="14" t="str">
        <f>"109,9080"</f>
        <v>109,9080</v>
      </c>
      <c r="N15" s="31" t="s">
        <v>380</v>
      </c>
    </row>
    <row r="16" spans="1:14">
      <c r="B16" s="5" t="s">
        <v>187</v>
      </c>
    </row>
    <row r="17" spans="1:14" ht="16">
      <c r="A17" s="39" t="s">
        <v>34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4">
      <c r="A18" s="14" t="s">
        <v>185</v>
      </c>
      <c r="B18" s="13" t="s">
        <v>35</v>
      </c>
      <c r="C18" s="31" t="s">
        <v>359</v>
      </c>
      <c r="D18" s="13" t="s">
        <v>36</v>
      </c>
      <c r="E18" s="13" t="s">
        <v>393</v>
      </c>
      <c r="F18" s="31" t="s">
        <v>356</v>
      </c>
      <c r="G18" s="13" t="s">
        <v>37</v>
      </c>
      <c r="H18" s="26" t="s">
        <v>31</v>
      </c>
      <c r="I18" s="26" t="s">
        <v>40</v>
      </c>
      <c r="J18" s="26" t="s">
        <v>28</v>
      </c>
      <c r="K18" s="14"/>
      <c r="L18" s="37" t="str">
        <f>"70,0"</f>
        <v>70,0</v>
      </c>
      <c r="M18" s="14" t="str">
        <f>"77,3430"</f>
        <v>77,3430</v>
      </c>
      <c r="N18" s="13" t="s">
        <v>41</v>
      </c>
    </row>
    <row r="19" spans="1:14">
      <c r="B19" s="5" t="s">
        <v>187</v>
      </c>
    </row>
    <row r="20" spans="1:14" ht="16">
      <c r="A20" s="39" t="s">
        <v>67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4">
      <c r="A21" s="8" t="s">
        <v>185</v>
      </c>
      <c r="B21" s="7" t="s">
        <v>306</v>
      </c>
      <c r="C21" s="7" t="s">
        <v>307</v>
      </c>
      <c r="D21" s="7" t="s">
        <v>308</v>
      </c>
      <c r="E21" s="7" t="s">
        <v>392</v>
      </c>
      <c r="F21" s="29" t="s">
        <v>373</v>
      </c>
      <c r="G21" s="7" t="s">
        <v>214</v>
      </c>
      <c r="H21" s="20" t="s">
        <v>248</v>
      </c>
      <c r="I21" s="20" t="s">
        <v>80</v>
      </c>
      <c r="J21" s="21" t="s">
        <v>104</v>
      </c>
      <c r="K21" s="8"/>
      <c r="L21" s="34" t="str">
        <f>"150,0"</f>
        <v>150,0</v>
      </c>
      <c r="M21" s="8" t="str">
        <f>"146,9550"</f>
        <v>146,9550</v>
      </c>
      <c r="N21" s="29" t="s">
        <v>380</v>
      </c>
    </row>
    <row r="22" spans="1:14">
      <c r="A22" s="10" t="s">
        <v>185</v>
      </c>
      <c r="B22" s="9" t="s">
        <v>306</v>
      </c>
      <c r="C22" s="30" t="s">
        <v>377</v>
      </c>
      <c r="D22" s="9" t="s">
        <v>308</v>
      </c>
      <c r="E22" s="9" t="s">
        <v>395</v>
      </c>
      <c r="F22" s="30" t="s">
        <v>373</v>
      </c>
      <c r="G22" s="9" t="s">
        <v>214</v>
      </c>
      <c r="H22" s="22" t="s">
        <v>248</v>
      </c>
      <c r="I22" s="22" t="s">
        <v>80</v>
      </c>
      <c r="J22" s="23" t="s">
        <v>104</v>
      </c>
      <c r="K22" s="10"/>
      <c r="L22" s="35" t="str">
        <f>"150,0"</f>
        <v>150,0</v>
      </c>
      <c r="M22" s="10" t="str">
        <f>"153,4210"</f>
        <v>153,4210</v>
      </c>
      <c r="N22" s="30" t="s">
        <v>380</v>
      </c>
    </row>
    <row r="23" spans="1:14">
      <c r="B23" s="5" t="s">
        <v>187</v>
      </c>
    </row>
    <row r="24" spans="1:14" ht="16">
      <c r="A24" s="39" t="s">
        <v>34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4">
      <c r="A25" s="8" t="s">
        <v>185</v>
      </c>
      <c r="B25" s="7" t="s">
        <v>60</v>
      </c>
      <c r="C25" s="29" t="s">
        <v>361</v>
      </c>
      <c r="D25" s="7" t="s">
        <v>61</v>
      </c>
      <c r="E25" s="7" t="s">
        <v>393</v>
      </c>
      <c r="F25" s="7" t="s">
        <v>51</v>
      </c>
      <c r="G25" s="7" t="s">
        <v>52</v>
      </c>
      <c r="H25" s="21" t="s">
        <v>63</v>
      </c>
      <c r="I25" s="20" t="s">
        <v>64</v>
      </c>
      <c r="J25" s="21" t="s">
        <v>66</v>
      </c>
      <c r="K25" s="8"/>
      <c r="L25" s="34" t="str">
        <f>"175,0"</f>
        <v>175,0</v>
      </c>
      <c r="M25" s="8" t="str">
        <f>"135,9050"</f>
        <v>135,9050</v>
      </c>
      <c r="N25" s="7" t="s">
        <v>53</v>
      </c>
    </row>
    <row r="26" spans="1:14">
      <c r="A26" s="12" t="s">
        <v>186</v>
      </c>
      <c r="B26" s="11" t="s">
        <v>309</v>
      </c>
      <c r="C26" s="28" t="s">
        <v>376</v>
      </c>
      <c r="D26" s="11" t="s">
        <v>310</v>
      </c>
      <c r="E26" s="11" t="s">
        <v>393</v>
      </c>
      <c r="F26" s="28" t="s">
        <v>356</v>
      </c>
      <c r="G26" s="11" t="s">
        <v>37</v>
      </c>
      <c r="H26" s="24" t="s">
        <v>89</v>
      </c>
      <c r="I26" s="24" t="s">
        <v>104</v>
      </c>
      <c r="J26" s="25" t="s">
        <v>72</v>
      </c>
      <c r="K26" s="12"/>
      <c r="L26" s="36" t="str">
        <f>"155,0"</f>
        <v>155,0</v>
      </c>
      <c r="M26" s="12" t="str">
        <f>"126,7590"</f>
        <v>126,7590</v>
      </c>
      <c r="N26" s="11" t="s">
        <v>41</v>
      </c>
    </row>
    <row r="27" spans="1:14">
      <c r="A27" s="10" t="s">
        <v>189</v>
      </c>
      <c r="B27" s="9" t="s">
        <v>231</v>
      </c>
      <c r="C27" s="30" t="s">
        <v>369</v>
      </c>
      <c r="D27" s="9" t="s">
        <v>232</v>
      </c>
      <c r="E27" s="9" t="s">
        <v>393</v>
      </c>
      <c r="F27" s="30" t="s">
        <v>356</v>
      </c>
      <c r="G27" s="9" t="s">
        <v>37</v>
      </c>
      <c r="H27" s="22" t="s">
        <v>28</v>
      </c>
      <c r="I27" s="22" t="s">
        <v>30</v>
      </c>
      <c r="J27" s="22" t="s">
        <v>16</v>
      </c>
      <c r="K27" s="10"/>
      <c r="L27" s="35" t="str">
        <f>"100,0"</f>
        <v>100,0</v>
      </c>
      <c r="M27" s="10" t="str">
        <f>"78,6200"</f>
        <v>78,6200</v>
      </c>
      <c r="N27" s="9" t="s">
        <v>41</v>
      </c>
    </row>
    <row r="28" spans="1:14">
      <c r="B28" s="5" t="s">
        <v>187</v>
      </c>
    </row>
    <row r="29" spans="1:14" ht="16">
      <c r="A29" s="39" t="s">
        <v>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4">
      <c r="A30" s="8" t="s">
        <v>185</v>
      </c>
      <c r="B30" s="7" t="s">
        <v>311</v>
      </c>
      <c r="C30" s="29" t="s">
        <v>375</v>
      </c>
      <c r="D30" s="7" t="s">
        <v>312</v>
      </c>
      <c r="E30" s="7" t="s">
        <v>393</v>
      </c>
      <c r="F30" s="29" t="s">
        <v>356</v>
      </c>
      <c r="G30" s="7" t="s">
        <v>37</v>
      </c>
      <c r="H30" s="20" t="s">
        <v>22</v>
      </c>
      <c r="I30" s="20" t="s">
        <v>87</v>
      </c>
      <c r="J30" s="21" t="s">
        <v>80</v>
      </c>
      <c r="K30" s="8"/>
      <c r="L30" s="34" t="str">
        <f>"135,0"</f>
        <v>135,0</v>
      </c>
      <c r="M30" s="8" t="str">
        <f>"103,7205"</f>
        <v>103,7205</v>
      </c>
      <c r="N30" s="7" t="s">
        <v>313</v>
      </c>
    </row>
    <row r="31" spans="1:14">
      <c r="A31" s="12" t="s">
        <v>185</v>
      </c>
      <c r="B31" s="11" t="s">
        <v>68</v>
      </c>
      <c r="C31" s="11" t="s">
        <v>69</v>
      </c>
      <c r="D31" s="11" t="s">
        <v>70</v>
      </c>
      <c r="E31" s="11" t="s">
        <v>394</v>
      </c>
      <c r="F31" s="11" t="s">
        <v>71</v>
      </c>
      <c r="G31" s="11" t="s">
        <v>15</v>
      </c>
      <c r="H31" s="25" t="s">
        <v>73</v>
      </c>
      <c r="I31" s="24" t="s">
        <v>74</v>
      </c>
      <c r="J31" s="25" t="s">
        <v>75</v>
      </c>
      <c r="K31" s="12"/>
      <c r="L31" s="36" t="str">
        <f>"220,0"</f>
        <v>220,0</v>
      </c>
      <c r="M31" s="12" t="str">
        <f>"159,8080"</f>
        <v>159,8080</v>
      </c>
      <c r="N31" s="11" t="s">
        <v>76</v>
      </c>
    </row>
    <row r="32" spans="1:14">
      <c r="A32" s="12" t="s">
        <v>186</v>
      </c>
      <c r="B32" s="11" t="s">
        <v>314</v>
      </c>
      <c r="C32" s="11" t="s">
        <v>315</v>
      </c>
      <c r="D32" s="11" t="s">
        <v>316</v>
      </c>
      <c r="E32" s="11" t="s">
        <v>394</v>
      </c>
      <c r="F32" s="28" t="s">
        <v>358</v>
      </c>
      <c r="G32" s="11" t="s">
        <v>15</v>
      </c>
      <c r="H32" s="24" t="s">
        <v>89</v>
      </c>
      <c r="I32" s="24" t="s">
        <v>90</v>
      </c>
      <c r="J32" s="24" t="s">
        <v>80</v>
      </c>
      <c r="K32" s="12"/>
      <c r="L32" s="36" t="str">
        <f>"150,0"</f>
        <v>150,0</v>
      </c>
      <c r="M32" s="12" t="str">
        <f>"107,6850"</f>
        <v>107,6850</v>
      </c>
      <c r="N32" s="11" t="s">
        <v>301</v>
      </c>
    </row>
    <row r="33" spans="1:14">
      <c r="A33" s="12" t="s">
        <v>189</v>
      </c>
      <c r="B33" s="11" t="s">
        <v>317</v>
      </c>
      <c r="C33" s="11" t="s">
        <v>318</v>
      </c>
      <c r="D33" s="11" t="s">
        <v>319</v>
      </c>
      <c r="E33" s="11" t="s">
        <v>394</v>
      </c>
      <c r="F33" s="11" t="s">
        <v>51</v>
      </c>
      <c r="G33" s="11" t="s">
        <v>52</v>
      </c>
      <c r="H33" s="24" t="s">
        <v>90</v>
      </c>
      <c r="I33" s="25" t="s">
        <v>104</v>
      </c>
      <c r="J33" s="25" t="s">
        <v>104</v>
      </c>
      <c r="K33" s="12"/>
      <c r="L33" s="36" t="str">
        <f>"145,0"</f>
        <v>145,0</v>
      </c>
      <c r="M33" s="12" t="str">
        <f>"107,2710"</f>
        <v>107,2710</v>
      </c>
      <c r="N33" s="11" t="s">
        <v>53</v>
      </c>
    </row>
    <row r="34" spans="1:14">
      <c r="A34" s="12" t="s">
        <v>185</v>
      </c>
      <c r="B34" s="11" t="s">
        <v>68</v>
      </c>
      <c r="C34" s="11" t="s">
        <v>83</v>
      </c>
      <c r="D34" s="11" t="s">
        <v>70</v>
      </c>
      <c r="E34" s="11" t="s">
        <v>392</v>
      </c>
      <c r="F34" s="11" t="s">
        <v>71</v>
      </c>
      <c r="G34" s="11" t="s">
        <v>15</v>
      </c>
      <c r="H34" s="25" t="s">
        <v>73</v>
      </c>
      <c r="I34" s="24" t="s">
        <v>74</v>
      </c>
      <c r="J34" s="25" t="s">
        <v>75</v>
      </c>
      <c r="K34" s="12"/>
      <c r="L34" s="36" t="str">
        <f>"220,0"</f>
        <v>220,0</v>
      </c>
      <c r="M34" s="12" t="str">
        <f>"159,8080"</f>
        <v>159,8080</v>
      </c>
      <c r="N34" s="11" t="s">
        <v>76</v>
      </c>
    </row>
    <row r="35" spans="1:14">
      <c r="A35" s="10" t="s">
        <v>186</v>
      </c>
      <c r="B35" s="9" t="s">
        <v>84</v>
      </c>
      <c r="C35" s="9" t="s">
        <v>85</v>
      </c>
      <c r="D35" s="9" t="s">
        <v>86</v>
      </c>
      <c r="E35" s="9" t="s">
        <v>392</v>
      </c>
      <c r="F35" s="9" t="s">
        <v>51</v>
      </c>
      <c r="G35" s="9" t="s">
        <v>52</v>
      </c>
      <c r="H35" s="22" t="s">
        <v>89</v>
      </c>
      <c r="I35" s="22" t="s">
        <v>90</v>
      </c>
      <c r="J35" s="22" t="s">
        <v>91</v>
      </c>
      <c r="K35" s="10"/>
      <c r="L35" s="35" t="str">
        <f>"152,5"</f>
        <v>152,5</v>
      </c>
      <c r="M35" s="10" t="str">
        <f>"110,0135"</f>
        <v>110,0135</v>
      </c>
      <c r="N35" s="9" t="s">
        <v>53</v>
      </c>
    </row>
    <row r="36" spans="1:14">
      <c r="B36" s="5" t="s">
        <v>187</v>
      </c>
    </row>
    <row r="37" spans="1:14" ht="16">
      <c r="A37" s="39" t="s">
        <v>92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</row>
    <row r="38" spans="1:14">
      <c r="A38" s="8" t="s">
        <v>185</v>
      </c>
      <c r="B38" s="7" t="s">
        <v>93</v>
      </c>
      <c r="C38" s="29" t="s">
        <v>362</v>
      </c>
      <c r="D38" s="7" t="s">
        <v>94</v>
      </c>
      <c r="E38" s="7" t="s">
        <v>393</v>
      </c>
      <c r="F38" s="7" t="s">
        <v>51</v>
      </c>
      <c r="G38" s="7" t="s">
        <v>52</v>
      </c>
      <c r="H38" s="20" t="s">
        <v>63</v>
      </c>
      <c r="I38" s="20" t="s">
        <v>96</v>
      </c>
      <c r="J38" s="20" t="s">
        <v>72</v>
      </c>
      <c r="K38" s="8"/>
      <c r="L38" s="34" t="str">
        <f>"180,0"</f>
        <v>180,0</v>
      </c>
      <c r="M38" s="8" t="str">
        <f>"120,6720"</f>
        <v>120,6720</v>
      </c>
      <c r="N38" s="7" t="s">
        <v>53</v>
      </c>
    </row>
    <row r="39" spans="1:14">
      <c r="A39" s="12" t="s">
        <v>186</v>
      </c>
      <c r="B39" s="11" t="s">
        <v>97</v>
      </c>
      <c r="C39" s="28" t="s">
        <v>363</v>
      </c>
      <c r="D39" s="11" t="s">
        <v>98</v>
      </c>
      <c r="E39" s="11" t="s">
        <v>393</v>
      </c>
      <c r="F39" s="28" t="s">
        <v>381</v>
      </c>
      <c r="G39" s="11" t="s">
        <v>15</v>
      </c>
      <c r="H39" s="24" t="s">
        <v>80</v>
      </c>
      <c r="I39" s="24" t="s">
        <v>62</v>
      </c>
      <c r="J39" s="24" t="s">
        <v>63</v>
      </c>
      <c r="K39" s="12"/>
      <c r="L39" s="36" t="str">
        <f>"170,0"</f>
        <v>170,0</v>
      </c>
      <c r="M39" s="12" t="str">
        <f>"114,9880"</f>
        <v>114,9880</v>
      </c>
      <c r="N39" s="28" t="s">
        <v>354</v>
      </c>
    </row>
    <row r="40" spans="1:14">
      <c r="A40" s="12" t="s">
        <v>185</v>
      </c>
      <c r="B40" s="11" t="s">
        <v>101</v>
      </c>
      <c r="C40" s="11" t="s">
        <v>320</v>
      </c>
      <c r="D40" s="11" t="s">
        <v>103</v>
      </c>
      <c r="E40" s="11" t="s">
        <v>394</v>
      </c>
      <c r="F40" s="28" t="s">
        <v>357</v>
      </c>
      <c r="G40" s="11" t="s">
        <v>15</v>
      </c>
      <c r="H40" s="24" t="s">
        <v>74</v>
      </c>
      <c r="I40" s="25" t="s">
        <v>75</v>
      </c>
      <c r="J40" s="24" t="s">
        <v>75</v>
      </c>
      <c r="K40" s="12"/>
      <c r="L40" s="36" t="str">
        <f>"232,5"</f>
        <v>232,5</v>
      </c>
      <c r="M40" s="12" t="str">
        <f>"161,6108"</f>
        <v>161,6108</v>
      </c>
      <c r="N40" s="11" t="s">
        <v>106</v>
      </c>
    </row>
    <row r="41" spans="1:14">
      <c r="A41" s="10" t="s">
        <v>185</v>
      </c>
      <c r="B41" s="9" t="s">
        <v>93</v>
      </c>
      <c r="C41" s="9" t="s">
        <v>321</v>
      </c>
      <c r="D41" s="9" t="s">
        <v>94</v>
      </c>
      <c r="E41" s="9" t="s">
        <v>392</v>
      </c>
      <c r="F41" s="9" t="s">
        <v>51</v>
      </c>
      <c r="G41" s="9" t="s">
        <v>52</v>
      </c>
      <c r="H41" s="22" t="s">
        <v>63</v>
      </c>
      <c r="I41" s="22" t="s">
        <v>96</v>
      </c>
      <c r="J41" s="22" t="s">
        <v>72</v>
      </c>
      <c r="K41" s="10"/>
      <c r="L41" s="35" t="str">
        <f>"180,0"</f>
        <v>180,0</v>
      </c>
      <c r="M41" s="10" t="str">
        <f>"120,6720"</f>
        <v>120,6720</v>
      </c>
      <c r="N41" s="9" t="s">
        <v>53</v>
      </c>
    </row>
    <row r="42" spans="1:14">
      <c r="B42" s="5" t="s">
        <v>187</v>
      </c>
    </row>
    <row r="43" spans="1:14" ht="16">
      <c r="A43" s="39" t="s">
        <v>107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4">
      <c r="A44" s="8" t="s">
        <v>185</v>
      </c>
      <c r="B44" s="7" t="s">
        <v>322</v>
      </c>
      <c r="C44" s="7" t="s">
        <v>323</v>
      </c>
      <c r="D44" s="7" t="s">
        <v>324</v>
      </c>
      <c r="E44" s="7" t="s">
        <v>392</v>
      </c>
      <c r="F44" s="7" t="s">
        <v>51</v>
      </c>
      <c r="G44" s="7" t="s">
        <v>52</v>
      </c>
      <c r="H44" s="20" t="s">
        <v>119</v>
      </c>
      <c r="I44" s="20" t="s">
        <v>120</v>
      </c>
      <c r="J44" s="20" t="s">
        <v>138</v>
      </c>
      <c r="K44" s="8"/>
      <c r="L44" s="34" t="str">
        <f>"250,0"</f>
        <v>250,0</v>
      </c>
      <c r="M44" s="8" t="str">
        <f>"161,4750"</f>
        <v>161,4750</v>
      </c>
      <c r="N44" s="7"/>
    </row>
    <row r="45" spans="1:14">
      <c r="A45" s="12" t="s">
        <v>186</v>
      </c>
      <c r="B45" s="11" t="s">
        <v>121</v>
      </c>
      <c r="C45" s="11" t="s">
        <v>122</v>
      </c>
      <c r="D45" s="11" t="s">
        <v>123</v>
      </c>
      <c r="E45" s="11" t="s">
        <v>392</v>
      </c>
      <c r="F45" s="28" t="s">
        <v>357</v>
      </c>
      <c r="G45" s="11" t="s">
        <v>15</v>
      </c>
      <c r="H45" s="24" t="s">
        <v>74</v>
      </c>
      <c r="I45" s="25" t="s">
        <v>112</v>
      </c>
      <c r="J45" s="24" t="s">
        <v>112</v>
      </c>
      <c r="K45" s="12"/>
      <c r="L45" s="36" t="str">
        <f>"235,0"</f>
        <v>235,0</v>
      </c>
      <c r="M45" s="12" t="str">
        <f>"152,5385"</f>
        <v>152,5385</v>
      </c>
      <c r="N45" s="11" t="s">
        <v>106</v>
      </c>
    </row>
    <row r="46" spans="1:14">
      <c r="A46" s="10" t="s">
        <v>189</v>
      </c>
      <c r="B46" s="9" t="s">
        <v>325</v>
      </c>
      <c r="C46" s="9" t="s">
        <v>326</v>
      </c>
      <c r="D46" s="9" t="s">
        <v>327</v>
      </c>
      <c r="E46" s="9" t="s">
        <v>392</v>
      </c>
      <c r="F46" s="9" t="s">
        <v>54</v>
      </c>
      <c r="G46" s="9" t="s">
        <v>52</v>
      </c>
      <c r="H46" s="22" t="s">
        <v>90</v>
      </c>
      <c r="I46" s="22" t="s">
        <v>104</v>
      </c>
      <c r="J46" s="22" t="s">
        <v>62</v>
      </c>
      <c r="K46" s="10"/>
      <c r="L46" s="35" t="str">
        <f>"160,0"</f>
        <v>160,0</v>
      </c>
      <c r="M46" s="10" t="str">
        <f>"104,8480"</f>
        <v>104,8480</v>
      </c>
      <c r="N46" s="9" t="s">
        <v>230</v>
      </c>
    </row>
    <row r="47" spans="1:14">
      <c r="B47" s="5" t="s">
        <v>187</v>
      </c>
    </row>
    <row r="48" spans="1:14" ht="16">
      <c r="A48" s="39" t="s">
        <v>134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4">
      <c r="A49" s="8" t="s">
        <v>185</v>
      </c>
      <c r="B49" s="7" t="s">
        <v>328</v>
      </c>
      <c r="C49" s="7" t="s">
        <v>329</v>
      </c>
      <c r="D49" s="7" t="s">
        <v>330</v>
      </c>
      <c r="E49" s="7" t="s">
        <v>394</v>
      </c>
      <c r="F49" s="29" t="s">
        <v>356</v>
      </c>
      <c r="G49" s="7" t="s">
        <v>37</v>
      </c>
      <c r="H49" s="20" t="s">
        <v>82</v>
      </c>
      <c r="I49" s="20" t="s">
        <v>74</v>
      </c>
      <c r="J49" s="21" t="s">
        <v>331</v>
      </c>
      <c r="K49" s="8"/>
      <c r="L49" s="34" t="str">
        <f>"220,0"</f>
        <v>220,0</v>
      </c>
      <c r="M49" s="8" t="str">
        <f>"136,5980"</f>
        <v>136,5980</v>
      </c>
      <c r="N49" s="7" t="s">
        <v>53</v>
      </c>
    </row>
    <row r="50" spans="1:14">
      <c r="A50" s="12" t="s">
        <v>185</v>
      </c>
      <c r="B50" s="11" t="s">
        <v>265</v>
      </c>
      <c r="C50" s="11" t="s">
        <v>266</v>
      </c>
      <c r="D50" s="11" t="s">
        <v>267</v>
      </c>
      <c r="E50" s="11" t="s">
        <v>392</v>
      </c>
      <c r="F50" s="11" t="s">
        <v>71</v>
      </c>
      <c r="G50" s="11" t="s">
        <v>15</v>
      </c>
      <c r="H50" s="24" t="s">
        <v>140</v>
      </c>
      <c r="I50" s="24" t="s">
        <v>159</v>
      </c>
      <c r="J50" s="24" t="s">
        <v>332</v>
      </c>
      <c r="K50" s="12"/>
      <c r="L50" s="36" t="str">
        <f>"275,0"</f>
        <v>275,0</v>
      </c>
      <c r="M50" s="12" t="str">
        <f>"170,2525"</f>
        <v>170,2525</v>
      </c>
      <c r="N50" s="11" t="s">
        <v>76</v>
      </c>
    </row>
    <row r="51" spans="1:14">
      <c r="A51" s="10" t="s">
        <v>185</v>
      </c>
      <c r="B51" s="9" t="s">
        <v>333</v>
      </c>
      <c r="C51" s="30" t="s">
        <v>374</v>
      </c>
      <c r="D51" s="9" t="s">
        <v>334</v>
      </c>
      <c r="E51" s="9" t="s">
        <v>395</v>
      </c>
      <c r="F51" s="9" t="s">
        <v>27</v>
      </c>
      <c r="G51" s="9" t="s">
        <v>15</v>
      </c>
      <c r="H51" s="22" t="s">
        <v>72</v>
      </c>
      <c r="I51" s="23" t="s">
        <v>129</v>
      </c>
      <c r="J51" s="23" t="s">
        <v>81</v>
      </c>
      <c r="K51" s="10"/>
      <c r="L51" s="35" t="str">
        <f>"180,0"</f>
        <v>180,0</v>
      </c>
      <c r="M51" s="10" t="str">
        <f>"128,6879"</f>
        <v>128,6879</v>
      </c>
      <c r="N51" s="9"/>
    </row>
    <row r="52" spans="1:14">
      <c r="B52" s="5" t="s">
        <v>187</v>
      </c>
    </row>
    <row r="53" spans="1:14" ht="16">
      <c r="A53" s="39" t="s">
        <v>141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</row>
    <row r="54" spans="1:14">
      <c r="A54" s="14" t="s">
        <v>185</v>
      </c>
      <c r="B54" s="13" t="s">
        <v>335</v>
      </c>
      <c r="C54" s="13" t="s">
        <v>336</v>
      </c>
      <c r="D54" s="13" t="s">
        <v>337</v>
      </c>
      <c r="E54" s="13" t="s">
        <v>392</v>
      </c>
      <c r="F54" s="31" t="s">
        <v>358</v>
      </c>
      <c r="G54" s="13" t="s">
        <v>15</v>
      </c>
      <c r="H54" s="27" t="s">
        <v>139</v>
      </c>
      <c r="I54" s="26" t="s">
        <v>159</v>
      </c>
      <c r="J54" s="26" t="s">
        <v>338</v>
      </c>
      <c r="K54" s="14"/>
      <c r="L54" s="37" t="str">
        <f>"280,0"</f>
        <v>280,0</v>
      </c>
      <c r="M54" s="14" t="str">
        <f>"165,4520"</f>
        <v>165,4520</v>
      </c>
      <c r="N54" s="13"/>
    </row>
    <row r="55" spans="1:14">
      <c r="B55" s="5" t="s">
        <v>187</v>
      </c>
    </row>
    <row r="56" spans="1:14">
      <c r="B56" s="5" t="s">
        <v>187</v>
      </c>
    </row>
    <row r="57" spans="1:14">
      <c r="B57" s="5" t="s">
        <v>187</v>
      </c>
    </row>
    <row r="58" spans="1:14" ht="18">
      <c r="B58" s="15" t="s">
        <v>151</v>
      </c>
      <c r="C58" s="15"/>
    </row>
    <row r="59" spans="1:14" ht="16">
      <c r="B59" s="16" t="s">
        <v>152</v>
      </c>
      <c r="C59" s="16"/>
    </row>
    <row r="60" spans="1:14" ht="14">
      <c r="B60" s="17"/>
      <c r="C60" s="18" t="s">
        <v>276</v>
      </c>
    </row>
    <row r="61" spans="1:14" ht="14">
      <c r="B61" s="19" t="s">
        <v>153</v>
      </c>
      <c r="C61" s="19" t="s">
        <v>154</v>
      </c>
      <c r="D61" s="19" t="s">
        <v>385</v>
      </c>
      <c r="E61" s="19" t="s">
        <v>277</v>
      </c>
      <c r="F61" s="19" t="s">
        <v>156</v>
      </c>
    </row>
    <row r="62" spans="1:14">
      <c r="B62" s="5" t="s">
        <v>297</v>
      </c>
      <c r="C62" s="32" t="s">
        <v>384</v>
      </c>
      <c r="D62" s="6" t="s">
        <v>278</v>
      </c>
      <c r="E62" s="6" t="s">
        <v>16</v>
      </c>
      <c r="F62" s="6" t="s">
        <v>339</v>
      </c>
    </row>
    <row r="63" spans="1:14">
      <c r="B63" s="5" t="s">
        <v>299</v>
      </c>
      <c r="C63" s="32" t="s">
        <v>384</v>
      </c>
      <c r="D63" s="6" t="s">
        <v>278</v>
      </c>
      <c r="E63" s="6" t="s">
        <v>57</v>
      </c>
      <c r="F63" s="6" t="s">
        <v>340</v>
      </c>
    </row>
    <row r="64" spans="1:14">
      <c r="B64" s="5" t="s">
        <v>35</v>
      </c>
      <c r="C64" s="32" t="s">
        <v>384</v>
      </c>
      <c r="D64" s="6" t="s">
        <v>158</v>
      </c>
      <c r="E64" s="6" t="s">
        <v>28</v>
      </c>
      <c r="F64" s="6" t="s">
        <v>341</v>
      </c>
    </row>
    <row r="66" spans="2:6" ht="14">
      <c r="B66" s="17"/>
      <c r="C66" s="18" t="s">
        <v>161</v>
      </c>
    </row>
    <row r="67" spans="2:6" ht="14">
      <c r="B67" s="19" t="s">
        <v>153</v>
      </c>
      <c r="C67" s="19" t="s">
        <v>154</v>
      </c>
      <c r="D67" s="19" t="s">
        <v>385</v>
      </c>
      <c r="E67" s="19" t="s">
        <v>277</v>
      </c>
      <c r="F67" s="19" t="s">
        <v>156</v>
      </c>
    </row>
    <row r="68" spans="2:6">
      <c r="B68" s="5" t="s">
        <v>306</v>
      </c>
      <c r="C68" s="5" t="s">
        <v>161</v>
      </c>
      <c r="D68" s="6" t="s">
        <v>175</v>
      </c>
      <c r="E68" s="6" t="s">
        <v>80</v>
      </c>
      <c r="F68" s="6" t="s">
        <v>344</v>
      </c>
    </row>
    <row r="69" spans="2:6">
      <c r="B69" s="5" t="s">
        <v>291</v>
      </c>
      <c r="C69" s="5" t="s">
        <v>161</v>
      </c>
      <c r="D69" s="6" t="s">
        <v>342</v>
      </c>
      <c r="E69" s="6" t="s">
        <v>295</v>
      </c>
      <c r="F69" s="6" t="s">
        <v>343</v>
      </c>
    </row>
    <row r="70" spans="2:6">
      <c r="B70" s="5" t="s">
        <v>297</v>
      </c>
      <c r="C70" s="5" t="s">
        <v>161</v>
      </c>
      <c r="D70" s="6" t="s">
        <v>278</v>
      </c>
      <c r="E70" s="6" t="s">
        <v>16</v>
      </c>
      <c r="F70" s="6" t="s">
        <v>339</v>
      </c>
    </row>
    <row r="72" spans="2:6" ht="16">
      <c r="B72" s="16" t="s">
        <v>166</v>
      </c>
      <c r="C72" s="16"/>
    </row>
    <row r="73" spans="2:6" ht="14">
      <c r="B73" s="17"/>
      <c r="C73" s="18" t="s">
        <v>167</v>
      </c>
    </row>
    <row r="74" spans="2:6" ht="14">
      <c r="B74" s="19" t="s">
        <v>153</v>
      </c>
      <c r="C74" s="19" t="s">
        <v>154</v>
      </c>
      <c r="D74" s="19" t="s">
        <v>385</v>
      </c>
      <c r="E74" s="19" t="s">
        <v>277</v>
      </c>
      <c r="F74" s="19" t="s">
        <v>156</v>
      </c>
    </row>
    <row r="75" spans="2:6">
      <c r="B75" s="5" t="s">
        <v>60</v>
      </c>
      <c r="C75" s="32" t="s">
        <v>167</v>
      </c>
      <c r="D75" s="6" t="s">
        <v>158</v>
      </c>
      <c r="E75" s="6" t="s">
        <v>64</v>
      </c>
      <c r="F75" s="6" t="s">
        <v>345</v>
      </c>
    </row>
    <row r="76" spans="2:6">
      <c r="B76" s="5" t="s">
        <v>309</v>
      </c>
      <c r="C76" s="32" t="s">
        <v>167</v>
      </c>
      <c r="D76" s="6" t="s">
        <v>158</v>
      </c>
      <c r="E76" s="6" t="s">
        <v>104</v>
      </c>
      <c r="F76" s="6" t="s">
        <v>346</v>
      </c>
    </row>
    <row r="77" spans="2:6">
      <c r="B77" s="5" t="s">
        <v>93</v>
      </c>
      <c r="C77" s="32" t="s">
        <v>383</v>
      </c>
      <c r="D77" s="6" t="s">
        <v>170</v>
      </c>
      <c r="E77" s="6" t="s">
        <v>72</v>
      </c>
      <c r="F77" s="6" t="s">
        <v>347</v>
      </c>
    </row>
    <row r="79" spans="2:6" ht="14">
      <c r="B79" s="17"/>
      <c r="C79" s="18" t="s">
        <v>157</v>
      </c>
    </row>
    <row r="80" spans="2:6" ht="14">
      <c r="B80" s="19" t="s">
        <v>153</v>
      </c>
      <c r="C80" s="19" t="s">
        <v>154</v>
      </c>
      <c r="D80" s="19" t="s">
        <v>385</v>
      </c>
      <c r="E80" s="19" t="s">
        <v>277</v>
      </c>
      <c r="F80" s="19" t="s">
        <v>156</v>
      </c>
    </row>
    <row r="81" spans="2:14">
      <c r="B81" s="5" t="s">
        <v>101</v>
      </c>
      <c r="C81" s="5" t="s">
        <v>157</v>
      </c>
      <c r="D81" s="6" t="s">
        <v>170</v>
      </c>
      <c r="E81" s="6" t="s">
        <v>75</v>
      </c>
      <c r="F81" s="6" t="s">
        <v>348</v>
      </c>
    </row>
    <row r="82" spans="2:14">
      <c r="B82" s="5" t="s">
        <v>68</v>
      </c>
      <c r="C82" s="5" t="s">
        <v>157</v>
      </c>
      <c r="D82" s="6" t="s">
        <v>175</v>
      </c>
      <c r="E82" s="6" t="s">
        <v>74</v>
      </c>
      <c r="F82" s="6" t="s">
        <v>349</v>
      </c>
    </row>
    <row r="83" spans="2:14">
      <c r="B83" s="5" t="s">
        <v>328</v>
      </c>
      <c r="C83" s="5" t="s">
        <v>157</v>
      </c>
      <c r="D83" s="6" t="s">
        <v>180</v>
      </c>
      <c r="E83" s="6" t="s">
        <v>74</v>
      </c>
      <c r="F83" s="6" t="s">
        <v>350</v>
      </c>
    </row>
    <row r="85" spans="2:14" ht="14">
      <c r="B85" s="17"/>
      <c r="C85" s="18" t="s">
        <v>161</v>
      </c>
    </row>
    <row r="86" spans="2:14" ht="14">
      <c r="B86" s="19" t="s">
        <v>153</v>
      </c>
      <c r="C86" s="19" t="s">
        <v>154</v>
      </c>
      <c r="D86" s="19" t="s">
        <v>385</v>
      </c>
      <c r="E86" s="19" t="s">
        <v>277</v>
      </c>
      <c r="F86" s="19" t="s">
        <v>156</v>
      </c>
    </row>
    <row r="87" spans="2:14">
      <c r="B87" s="5" t="s">
        <v>265</v>
      </c>
      <c r="C87" s="5" t="s">
        <v>161</v>
      </c>
      <c r="D87" s="6" t="s">
        <v>180</v>
      </c>
      <c r="E87" s="6" t="s">
        <v>332</v>
      </c>
      <c r="F87" s="6" t="s">
        <v>351</v>
      </c>
    </row>
    <row r="88" spans="2:14">
      <c r="B88" s="5" t="s">
        <v>335</v>
      </c>
      <c r="C88" s="5" t="s">
        <v>161</v>
      </c>
      <c r="D88" s="6" t="s">
        <v>179</v>
      </c>
      <c r="E88" s="6" t="s">
        <v>338</v>
      </c>
      <c r="F88" s="6" t="s">
        <v>352</v>
      </c>
      <c r="G88" s="6"/>
      <c r="I88" s="5"/>
      <c r="J88" s="3"/>
      <c r="K88" s="3"/>
      <c r="L88" s="38"/>
      <c r="M88" s="3"/>
      <c r="N88" s="3"/>
    </row>
    <row r="89" spans="2:14">
      <c r="B89" s="5" t="s">
        <v>322</v>
      </c>
      <c r="C89" s="5" t="s">
        <v>161</v>
      </c>
      <c r="D89" s="6" t="s">
        <v>178</v>
      </c>
      <c r="E89" s="6" t="s">
        <v>138</v>
      </c>
      <c r="F89" s="6" t="s">
        <v>353</v>
      </c>
      <c r="G89" s="6"/>
      <c r="I89" s="5"/>
      <c r="J89" s="3"/>
      <c r="K89" s="3"/>
      <c r="L89" s="38"/>
      <c r="M89" s="3"/>
      <c r="N89" s="3"/>
    </row>
    <row r="90" spans="2:14">
      <c r="B90" s="5" t="s">
        <v>187</v>
      </c>
      <c r="C90" s="6"/>
      <c r="D90" s="6"/>
      <c r="E90" s="6"/>
      <c r="F90" s="6"/>
      <c r="G90" s="6"/>
      <c r="I90" s="5"/>
      <c r="J90" s="3"/>
      <c r="K90" s="3"/>
      <c r="L90" s="38"/>
      <c r="M90" s="3"/>
      <c r="N90" s="3"/>
    </row>
    <row r="91" spans="2:14">
      <c r="B91" s="5" t="s">
        <v>187</v>
      </c>
      <c r="C91" s="6"/>
      <c r="D91" s="6"/>
      <c r="E91" s="6"/>
      <c r="F91" s="6"/>
      <c r="G91" s="6"/>
      <c r="I91" s="5"/>
      <c r="J91" s="3"/>
      <c r="K91" s="3"/>
      <c r="L91" s="38"/>
      <c r="M91" s="3"/>
      <c r="N91" s="3"/>
    </row>
    <row r="92" spans="2:14">
      <c r="B92" s="5" t="s">
        <v>187</v>
      </c>
      <c r="C92" s="6"/>
      <c r="D92" s="6"/>
      <c r="E92" s="6"/>
      <c r="F92" s="6"/>
      <c r="G92" s="6"/>
      <c r="I92" s="5"/>
      <c r="J92" s="3"/>
      <c r="K92" s="3"/>
      <c r="L92" s="38"/>
      <c r="M92" s="3"/>
      <c r="N92" s="3"/>
    </row>
    <row r="93" spans="2:14">
      <c r="B93" s="5" t="s">
        <v>187</v>
      </c>
    </row>
    <row r="94" spans="2:14">
      <c r="B94" s="5" t="s">
        <v>187</v>
      </c>
    </row>
    <row r="95" spans="2:14">
      <c r="B95" s="5" t="s">
        <v>187</v>
      </c>
    </row>
    <row r="96" spans="2:14">
      <c r="B96" s="5" t="s">
        <v>187</v>
      </c>
    </row>
    <row r="97" spans="2:2">
      <c r="B97" s="5" t="s">
        <v>187</v>
      </c>
    </row>
    <row r="98" spans="2:2">
      <c r="B98" s="5" t="s">
        <v>187</v>
      </c>
    </row>
    <row r="99" spans="2:2">
      <c r="B99" s="5" t="s">
        <v>187</v>
      </c>
    </row>
    <row r="100" spans="2:2">
      <c r="B100" s="5" t="s">
        <v>187</v>
      </c>
    </row>
    <row r="101" spans="2:2">
      <c r="B101" s="5" t="s">
        <v>187</v>
      </c>
    </row>
    <row r="102" spans="2:2">
      <c r="B102" s="5" t="s">
        <v>187</v>
      </c>
    </row>
    <row r="103" spans="2:2">
      <c r="B103" s="5" t="s">
        <v>187</v>
      </c>
    </row>
    <row r="104" spans="2:2">
      <c r="B104" s="5" t="s">
        <v>187</v>
      </c>
    </row>
    <row r="105" spans="2:2">
      <c r="B105" s="5" t="s">
        <v>187</v>
      </c>
    </row>
    <row r="106" spans="2:2">
      <c r="B106" s="5" t="s">
        <v>187</v>
      </c>
    </row>
    <row r="107" spans="2:2">
      <c r="B107" s="5" t="s">
        <v>187</v>
      </c>
    </row>
    <row r="108" spans="2:2">
      <c r="B108" s="5" t="s">
        <v>187</v>
      </c>
    </row>
  </sheetData>
  <mergeCells count="23">
    <mergeCell ref="L3:L4"/>
    <mergeCell ref="M3:M4"/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37:K37"/>
    <mergeCell ref="A43:K43"/>
    <mergeCell ref="A48:K48"/>
    <mergeCell ref="A53:K53"/>
    <mergeCell ref="B3:B4"/>
    <mergeCell ref="A9:K9"/>
    <mergeCell ref="A14:K14"/>
    <mergeCell ref="A17:K17"/>
    <mergeCell ref="A20:K20"/>
    <mergeCell ref="A24:K24"/>
    <mergeCell ref="A29:K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WRPF ПЛ без экипировки</vt:lpstr>
      <vt:lpstr>WRPF Жим лежа без экип</vt:lpstr>
      <vt:lpstr>WRPF Тяга без экипировки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2022-05-13T17:12:24Z</dcterms:modified>
</cp:coreProperties>
</file>