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нь/"/>
    </mc:Choice>
  </mc:AlternateContent>
  <xr:revisionPtr revIDLastSave="0" documentId="13_ncr:1_{17EA4D82-232D-A14A-BCF8-0243129D66CD}" xr6:coauthVersionLast="45" xr6:coauthVersionMax="45" xr10:uidLastSave="{00000000-0000-0000-0000-000000000000}"/>
  <bookViews>
    <workbookView xWindow="480" yWindow="460" windowWidth="27560" windowHeight="16140" firstSheet="4" activeTab="9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" sheetId="5" r:id="rId3"/>
    <sheet name="WRPF Жим лежа без экип ДК" sheetId="16" r:id="rId4"/>
    <sheet name="WRPF Жим лежа без экип" sheetId="15" r:id="rId5"/>
    <sheet name="WRPF Военный жим ДК" sheetId="20" r:id="rId6"/>
    <sheet name="WRPF Военный жим" sheetId="14" r:id="rId7"/>
    <sheet name="WRPF Тяга без экипировки ДК" sheetId="26" r:id="rId8"/>
    <sheet name="WRPF Подъем на бицепс ДК" sheetId="34" r:id="rId9"/>
    <sheet name="WRPF Подъем на бицепс" sheetId="33" r:id="rId10"/>
  </sheets>
  <definedNames>
    <definedName name="_FilterDatabase" localSheetId="2" hidden="1">'WRPF ПЛ в бинтах'!$A$1:$S$3</definedName>
  </definedNames>
  <calcPr calcId="125725" refMode="R1C1" calcCompleted="0"/>
</workbook>
</file>

<file path=xl/calcChain.xml><?xml version="1.0" encoding="utf-8"?>
<calcChain xmlns="http://schemas.openxmlformats.org/spreadsheetml/2006/main">
  <c r="L24" i="34" l="1"/>
  <c r="K24" i="34"/>
  <c r="L23" i="34"/>
  <c r="K23" i="34"/>
  <c r="L20" i="34"/>
  <c r="K20" i="34"/>
  <c r="L19" i="34"/>
  <c r="K19" i="34"/>
  <c r="L18" i="34"/>
  <c r="K18" i="34"/>
  <c r="L15" i="34"/>
  <c r="K15" i="34"/>
  <c r="L12" i="34"/>
  <c r="K12" i="34"/>
  <c r="L9" i="34"/>
  <c r="K9" i="34"/>
  <c r="L6" i="34"/>
  <c r="K6" i="34"/>
  <c r="L9" i="33"/>
  <c r="K9" i="33"/>
  <c r="L6" i="33"/>
  <c r="K6" i="33"/>
  <c r="L14" i="26"/>
  <c r="K14" i="26"/>
  <c r="L11" i="26"/>
  <c r="K11" i="26"/>
  <c r="L10" i="26"/>
  <c r="K10" i="26"/>
  <c r="L9" i="26"/>
  <c r="K9" i="26"/>
  <c r="L6" i="26"/>
  <c r="K6" i="26"/>
  <c r="L6" i="20"/>
  <c r="K6" i="20"/>
  <c r="L30" i="16"/>
  <c r="K30" i="16"/>
  <c r="L27" i="16"/>
  <c r="K27" i="16"/>
  <c r="L26" i="16"/>
  <c r="K26" i="16"/>
  <c r="L25" i="16"/>
  <c r="K25" i="16"/>
  <c r="L22" i="16"/>
  <c r="K22" i="16"/>
  <c r="L21" i="16"/>
  <c r="K21" i="16"/>
  <c r="L20" i="16"/>
  <c r="K20" i="16"/>
  <c r="L17" i="16"/>
  <c r="K17" i="16"/>
  <c r="L14" i="16"/>
  <c r="K14" i="16"/>
  <c r="L11" i="16"/>
  <c r="K11" i="16"/>
  <c r="L10" i="16"/>
  <c r="K10" i="16"/>
  <c r="L7" i="16"/>
  <c r="K7" i="16"/>
  <c r="L6" i="16"/>
  <c r="K6" i="16"/>
  <c r="L12" i="15"/>
  <c r="K12" i="15"/>
  <c r="L9" i="15"/>
  <c r="K9" i="15"/>
  <c r="L6" i="15"/>
  <c r="K6" i="15"/>
  <c r="L6" i="14"/>
  <c r="K6" i="14"/>
  <c r="T21" i="10"/>
  <c r="S21" i="10"/>
  <c r="T18" i="10"/>
  <c r="S18" i="10"/>
  <c r="T15" i="10"/>
  <c r="S15" i="10"/>
  <c r="T12" i="10"/>
  <c r="S12" i="10"/>
  <c r="T9" i="10"/>
  <c r="T6" i="10"/>
  <c r="S6" i="10"/>
  <c r="T14" i="9"/>
  <c r="S14" i="9"/>
  <c r="T13" i="9"/>
  <c r="S13" i="9"/>
  <c r="T12" i="9"/>
  <c r="S12" i="9"/>
  <c r="T9" i="9"/>
  <c r="S9" i="9"/>
  <c r="T6" i="9"/>
  <c r="S6" i="9"/>
  <c r="T9" i="5"/>
  <c r="S9" i="5"/>
  <c r="T6" i="5"/>
  <c r="S6" i="5"/>
</calcChain>
</file>

<file path=xl/sharedStrings.xml><?xml version="1.0" encoding="utf-8"?>
<sst xmlns="http://schemas.openxmlformats.org/spreadsheetml/2006/main" count="730" uniqueCount="285">
  <si>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</si>
  <si>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</si>
  <si>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</si>
  <si>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</si>
  <si>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</si>
  <si>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</si>
  <si>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</si>
  <si>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</si>
  <si>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</si>
  <si>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</si>
  <si>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82.5</t>
  </si>
  <si>
    <t>Печерская Елена</t>
  </si>
  <si>
    <t>Открытая (08.02.1991)/31</t>
  </si>
  <si>
    <t>81,50</t>
  </si>
  <si>
    <t>205,0</t>
  </si>
  <si>
    <t>215,0</t>
  </si>
  <si>
    <t>220,0</t>
  </si>
  <si>
    <t>100,0</t>
  </si>
  <si>
    <t>105,0</t>
  </si>
  <si>
    <t>110,0</t>
  </si>
  <si>
    <t>190,0</t>
  </si>
  <si>
    <t>200,0</t>
  </si>
  <si>
    <t>210,0</t>
  </si>
  <si>
    <t xml:space="preserve">Суслов Н. </t>
  </si>
  <si>
    <t>ВЕСОВАЯ КАТЕГОРИЯ   90</t>
  </si>
  <si>
    <t>Богданов Кирилл</t>
  </si>
  <si>
    <t>Открытая (01.06.1984)/38</t>
  </si>
  <si>
    <t>87,20</t>
  </si>
  <si>
    <t>240,0</t>
  </si>
  <si>
    <t>250,0</t>
  </si>
  <si>
    <t>260,0</t>
  </si>
  <si>
    <t>140,0</t>
  </si>
  <si>
    <t>150,0</t>
  </si>
  <si>
    <t>160,0</t>
  </si>
  <si>
    <t>232,5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</si>
  <si>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</si>
  <si>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</si>
  <si>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</si>
  <si>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</si>
  <si>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</si>
  <si>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 xml:space="preserve">Мужчины </t>
  </si>
  <si>
    <t>90</t>
  </si>
  <si>
    <t>1</t>
  </si>
  <si>
    <t>ВЕСОВАЯ КАТЕГОРИЯ   52</t>
  </si>
  <si>
    <t>Кормилицин Роман</t>
  </si>
  <si>
    <t>Юноши 14-16 (03.08.2009)/12</t>
  </si>
  <si>
    <t>45,75</t>
  </si>
  <si>
    <t>60,0</t>
  </si>
  <si>
    <t>65,0</t>
  </si>
  <si>
    <t>35,0</t>
  </si>
  <si>
    <t>37,5</t>
  </si>
  <si>
    <t>40,0</t>
  </si>
  <si>
    <t>85,0</t>
  </si>
  <si>
    <t>90,0</t>
  </si>
  <si>
    <t xml:space="preserve">Богданов К. </t>
  </si>
  <si>
    <t>Сейтнебиев Мустафа</t>
  </si>
  <si>
    <t>Открытая (15.07.1996)/25</t>
  </si>
  <si>
    <t>89,40</t>
  </si>
  <si>
    <t>197,5</t>
  </si>
  <si>
    <t>280,0</t>
  </si>
  <si>
    <t>295,0</t>
  </si>
  <si>
    <t>300,0</t>
  </si>
  <si>
    <t>ВЕСОВАЯ КАТЕГОРИЯ   100</t>
  </si>
  <si>
    <t>Алещенко Олег</t>
  </si>
  <si>
    <t>Открытая (25.06.1987)/34</t>
  </si>
  <si>
    <t>98,00</t>
  </si>
  <si>
    <t>165,0</t>
  </si>
  <si>
    <t>175,0</t>
  </si>
  <si>
    <t>270,0</t>
  </si>
  <si>
    <t>Баранский Денис</t>
  </si>
  <si>
    <t>Мастера 40-49 (07.12.1979)/42</t>
  </si>
  <si>
    <t>97,70</t>
  </si>
  <si>
    <t>180,0</t>
  </si>
  <si>
    <t>170,0</t>
  </si>
  <si>
    <t xml:space="preserve">Бураков А. </t>
  </si>
  <si>
    <t>Бестаев Игорь</t>
  </si>
  <si>
    <t>Мастера 50-59 (12.01.1972)/50</t>
  </si>
  <si>
    <t>97,60</t>
  </si>
  <si>
    <t>130,0</t>
  </si>
  <si>
    <t>115,0</t>
  </si>
  <si>
    <t xml:space="preserve">Похватько Р. </t>
  </si>
  <si>
    <t>100</t>
  </si>
  <si>
    <t>Аксёнова Наталья</t>
  </si>
  <si>
    <t>Юниорки (31.10.1998)/23</t>
  </si>
  <si>
    <t>52,00</t>
  </si>
  <si>
    <t>92,5</t>
  </si>
  <si>
    <t>45,0</t>
  </si>
  <si>
    <t>47,5</t>
  </si>
  <si>
    <t>50,0</t>
  </si>
  <si>
    <t>80,0</t>
  </si>
  <si>
    <t xml:space="preserve">Сулава И. </t>
  </si>
  <si>
    <t>ВЕСОВАЯ КАТЕГОРИЯ   56</t>
  </si>
  <si>
    <t>Абашкина Анастасия</t>
  </si>
  <si>
    <t>Открытая (18.12.1985)/36</t>
  </si>
  <si>
    <t>54,80</t>
  </si>
  <si>
    <t xml:space="preserve">Ростов-на-Дону/Ростовская область </t>
  </si>
  <si>
    <t>62,5</t>
  </si>
  <si>
    <t>95,0</t>
  </si>
  <si>
    <t xml:space="preserve">Андреев Т. </t>
  </si>
  <si>
    <t>ВЕСОВАЯ КАТЕГОРИЯ   60</t>
  </si>
  <si>
    <t>Остапенко Елена</t>
  </si>
  <si>
    <t>Открытая (21.04.1993)/29</t>
  </si>
  <si>
    <t>59,30</t>
  </si>
  <si>
    <t>97,5</t>
  </si>
  <si>
    <t>102,5</t>
  </si>
  <si>
    <t>57,5</t>
  </si>
  <si>
    <t>117,5</t>
  </si>
  <si>
    <t xml:space="preserve">Михайлутин Н. </t>
  </si>
  <si>
    <t>ВЕСОВАЯ КАТЕГОРИЯ   67.5</t>
  </si>
  <si>
    <t>Лычагина Наталья</t>
  </si>
  <si>
    <t>Открытая (16.10.1988)/33</t>
  </si>
  <si>
    <t>65,90</t>
  </si>
  <si>
    <t>112,5</t>
  </si>
  <si>
    <t>67,5</t>
  </si>
  <si>
    <t>125,0</t>
  </si>
  <si>
    <t>135,0</t>
  </si>
  <si>
    <t xml:space="preserve">Эреджепов Р. </t>
  </si>
  <si>
    <t>Сускин Михаил</t>
  </si>
  <si>
    <t>Открытая (29.06.1982)/39</t>
  </si>
  <si>
    <t>145,0</t>
  </si>
  <si>
    <t>185,0</t>
  </si>
  <si>
    <t>195,0</t>
  </si>
  <si>
    <t>Михайлутин Николай</t>
  </si>
  <si>
    <t>Открытая (08.03.1988)/34</t>
  </si>
  <si>
    <t>90,00</t>
  </si>
  <si>
    <t>132,5</t>
  </si>
  <si>
    <t>137,5</t>
  </si>
  <si>
    <t>285,0</t>
  </si>
  <si>
    <t>67.5</t>
  </si>
  <si>
    <t>-</t>
  </si>
  <si>
    <t>Результат</t>
  </si>
  <si>
    <t>Белик Вадим</t>
  </si>
  <si>
    <t>Открытая (10.08.1978)/43</t>
  </si>
  <si>
    <t>92,00</t>
  </si>
  <si>
    <t>182,5</t>
  </si>
  <si>
    <t xml:space="preserve">Результат </t>
  </si>
  <si>
    <t>Рыбалко Владимир</t>
  </si>
  <si>
    <t>Открытая (04.05.1987)/35</t>
  </si>
  <si>
    <t>83,30</t>
  </si>
  <si>
    <t xml:space="preserve">Краснодар/Краснодарский край </t>
  </si>
  <si>
    <t>Гусейнов Рамиль</t>
  </si>
  <si>
    <t>Юноши 14-16 (26.06.2008)/13</t>
  </si>
  <si>
    <t>92,80</t>
  </si>
  <si>
    <t>70,0</t>
  </si>
  <si>
    <t xml:space="preserve">Измайлов Н. </t>
  </si>
  <si>
    <t>ВЕСОВАЯ КАТЕГОРИЯ   140</t>
  </si>
  <si>
    <t>Подрез Иван</t>
  </si>
  <si>
    <t>Открытая (06.06.1991)/30</t>
  </si>
  <si>
    <t>138,40</t>
  </si>
  <si>
    <t>235,0</t>
  </si>
  <si>
    <t>245,0</t>
  </si>
  <si>
    <t>Дейнеко Светлана</t>
  </si>
  <si>
    <t>Открытая (25.05.1986)/36</t>
  </si>
  <si>
    <t>51,90</t>
  </si>
  <si>
    <t>52,5</t>
  </si>
  <si>
    <t>55,0</t>
  </si>
  <si>
    <t xml:space="preserve">Белаш Д. </t>
  </si>
  <si>
    <t>Петрюк Анастасия</t>
  </si>
  <si>
    <t>Открытая (22.06.1993)/28</t>
  </si>
  <si>
    <t>Дулуб Ксения</t>
  </si>
  <si>
    <t>Открытая (17.08.2002)/19</t>
  </si>
  <si>
    <t>63,50</t>
  </si>
  <si>
    <t>75,0</t>
  </si>
  <si>
    <t>Панчук Дмитрий</t>
  </si>
  <si>
    <t>Юноши 14-16 (20.08.2008)/13</t>
  </si>
  <si>
    <t>47,90</t>
  </si>
  <si>
    <t>30,0</t>
  </si>
  <si>
    <t>ВЕСОВАЯ КАТЕГОРИЯ   75</t>
  </si>
  <si>
    <t>Бунеску Константин</t>
  </si>
  <si>
    <t>Открытая (25.07.1988)/33</t>
  </si>
  <si>
    <t>73,90</t>
  </si>
  <si>
    <t>120,0</t>
  </si>
  <si>
    <t>Аленин Анатолий</t>
  </si>
  <si>
    <t>Юноши 17-19 (14.05.2005)/17</t>
  </si>
  <si>
    <t>Воронин Даниил</t>
  </si>
  <si>
    <t>Открытая (07.03.2002)/20</t>
  </si>
  <si>
    <t>152,5</t>
  </si>
  <si>
    <t>157,5</t>
  </si>
  <si>
    <t>Куриленко Максим</t>
  </si>
  <si>
    <t>Открытая (26.05.1993)/29</t>
  </si>
  <si>
    <t>86,20</t>
  </si>
  <si>
    <t>Белаш Дмитрий</t>
  </si>
  <si>
    <t>Открытая (18.06.1990)/31</t>
  </si>
  <si>
    <t>98,50</t>
  </si>
  <si>
    <t xml:space="preserve">Пономарёва В. </t>
  </si>
  <si>
    <t>Грабовецкий Сергей</t>
  </si>
  <si>
    <t>Открытая (09.09.1989)/32</t>
  </si>
  <si>
    <t>99,90</t>
  </si>
  <si>
    <t>Открытая (26.01.1995)/27</t>
  </si>
  <si>
    <t>147,5</t>
  </si>
  <si>
    <t>ВЕСОВАЯ КАТЕГОРИЯ   125</t>
  </si>
  <si>
    <t>Сасаниа Георгий</t>
  </si>
  <si>
    <t>Открытая (14.02.1993)/29</t>
  </si>
  <si>
    <t>124,50</t>
  </si>
  <si>
    <t>255,0</t>
  </si>
  <si>
    <t xml:space="preserve">Сороколетов Е. </t>
  </si>
  <si>
    <t>125</t>
  </si>
  <si>
    <t>2</t>
  </si>
  <si>
    <t>3</t>
  </si>
  <si>
    <t>Рапп Татьяна</t>
  </si>
  <si>
    <t>Открытая (04.04.1984)/38</t>
  </si>
  <si>
    <t>Махновская Тамара</t>
  </si>
  <si>
    <t>Открытая (18.05.1985)/37</t>
  </si>
  <si>
    <t>54,60</t>
  </si>
  <si>
    <t xml:space="preserve">Анапа/Краснодарский край </t>
  </si>
  <si>
    <t xml:space="preserve">Медведева Ю. </t>
  </si>
  <si>
    <t>Бойко Аурика</t>
  </si>
  <si>
    <t>Мастера 40-49 (29.10.1978)/43</t>
  </si>
  <si>
    <t>55,70</t>
  </si>
  <si>
    <t>Цегельник Антон</t>
  </si>
  <si>
    <t>Открытая (11.08.1977)/44</t>
  </si>
  <si>
    <t>93,30</t>
  </si>
  <si>
    <t>230,0</t>
  </si>
  <si>
    <t xml:space="preserve">Восьмушко Б. </t>
  </si>
  <si>
    <t>72,5</t>
  </si>
  <si>
    <t>Пономарёв Николай</t>
  </si>
  <si>
    <t>95,60</t>
  </si>
  <si>
    <t xml:space="preserve">Gloss </t>
  </si>
  <si>
    <t>Ручка Андрей</t>
  </si>
  <si>
    <t>53,85</t>
  </si>
  <si>
    <t>32,5</t>
  </si>
  <si>
    <t>33,5</t>
  </si>
  <si>
    <t>Тихомиров Николай</t>
  </si>
  <si>
    <t>Мастера 60+ (24.12.1956)/65</t>
  </si>
  <si>
    <t>42,5</t>
  </si>
  <si>
    <t>Присакарь Виталий</t>
  </si>
  <si>
    <t>Открытая (12.11.1994)/27</t>
  </si>
  <si>
    <t>64,55</t>
  </si>
  <si>
    <t xml:space="preserve">Ильин М. </t>
  </si>
  <si>
    <t>Кудряшов Андрей</t>
  </si>
  <si>
    <t>Открытая (14.07.1992)/29</t>
  </si>
  <si>
    <t>72,65</t>
  </si>
  <si>
    <t>66,0</t>
  </si>
  <si>
    <t>Ануфриев Дмитрий</t>
  </si>
  <si>
    <t>Открытая (02.01.1985)/37</t>
  </si>
  <si>
    <t>96,90</t>
  </si>
  <si>
    <t>77,5</t>
  </si>
  <si>
    <t>Карсаков Дмитрий</t>
  </si>
  <si>
    <t>Открытая (02.10.1990)/31</t>
  </si>
  <si>
    <t>99,10</t>
  </si>
  <si>
    <t xml:space="preserve">Ивненко Н. </t>
  </si>
  <si>
    <t xml:space="preserve">Поддубный Д. </t>
  </si>
  <si>
    <t xml:space="preserve">Симферополь/Республика Крым </t>
  </si>
  <si>
    <t xml:space="preserve">Белогорск/Республика Крым </t>
  </si>
  <si>
    <t xml:space="preserve">Феодосия/Республика Крым </t>
  </si>
  <si>
    <t xml:space="preserve">Ялта/Республика Крым </t>
  </si>
  <si>
    <t xml:space="preserve">Керчь/Республика Крым </t>
  </si>
  <si>
    <t xml:space="preserve">Севастополь/Республика Крым </t>
  </si>
  <si>
    <t>Открытый мастерский турнир «Железные каникулы»
WRPF Пауэрлифтинг без экипировки ДК
Симферополь/Республика Крым, 05 июня 2022 года</t>
  </si>
  <si>
    <t>Открытый мастерский турнир «Железные каникулы»
WRPF Пауэрлифтинг без экипировки
Симферополь/Республика Крым, 05 июня 2022 года</t>
  </si>
  <si>
    <t>Открытый мастерский турнир «Железные каникулы»
WRPF Пауэрлифтинг классический в бинтах
Симферополь/Республика Крым, 05 июня 2022 года</t>
  </si>
  <si>
    <t>Открытый мастерский турнир «Железные каникулы»
WRPF Жим лежа без экипировки ДК
Симферополь/Республика Крым, 05 июня 2022 года</t>
  </si>
  <si>
    <t>Открытый мастерский турнир «Железные каникулы»
WRPF Жим лежа без экипировки
Симферополь/Республика Крым, 05 июня 2022 года</t>
  </si>
  <si>
    <t>Открытый мастерский турнир «Железные каникулы»
WRPF Военный жим лежа с ДК
Симферополь/Республика Крым, 05 июня 2022 года</t>
  </si>
  <si>
    <t>Открытый мастерский турнир «Железные каникулы»
WRPF Военный жим лежа
Симферополь/Республика Крым, 05 июня 2022 года</t>
  </si>
  <si>
    <t>Открытый мастерский турнир «Железные каникулы»
WRPF Становая тяга без экипировки ДК
Симферополь/Республика Крым, 05 июня 2022 года</t>
  </si>
  <si>
    <t>Открытый мастерский турнир «Железные каникулы»
WRPF Строгий подъем штанги на бицепс ДК
Симферополь/Республика Крым, 05 июня 2022 года</t>
  </si>
  <si>
    <t>Открытый мастерский турнир «Железные каникулы»
WRPF Строгий подъем штанги на бицепс
Симферополь/Республика Крым, 05 июня 2022 года</t>
  </si>
  <si>
    <t xml:space="preserve">Улан-Удэ/Республика Бурятия </t>
  </si>
  <si>
    <t xml:space="preserve">Джанкой/Республика Крым </t>
  </si>
  <si>
    <t>Весовая категория</t>
  </si>
  <si>
    <t xml:space="preserve">Григорян Э., Завгородний А. </t>
  </si>
  <si>
    <t xml:space="preserve">Абдуллин М. </t>
  </si>
  <si>
    <t>Мамедов Руслан</t>
  </si>
  <si>
    <t xml:space="preserve">Севастополь </t>
  </si>
  <si>
    <t xml:space="preserve">Подрез А. </t>
  </si>
  <si>
    <t>Юноши 13-19 (13.12.2008)/13</t>
  </si>
  <si>
    <t>Юноши 13-19 (14.05.2005)/17</t>
  </si>
  <si>
    <t>Юниоры 20-23 (07.03.2002)/20</t>
  </si>
  <si>
    <t>Юноши 13-19 (05.12.2003)/18</t>
  </si>
  <si>
    <t xml:space="preserve">Ручка С. </t>
  </si>
  <si>
    <t xml:space="preserve">Лацков А. </t>
  </si>
  <si>
    <t xml:space="preserve">Советский/Республика Крым </t>
  </si>
  <si>
    <t>№</t>
  </si>
  <si>
    <t>Жим</t>
  </si>
  <si>
    <t xml:space="preserve">
Дата рождения/Возраст</t>
  </si>
  <si>
    <t>Возрастная группа</t>
  </si>
  <si>
    <t>J</t>
  </si>
  <si>
    <t>O</t>
  </si>
  <si>
    <t>T1</t>
  </si>
  <si>
    <t>M1</t>
  </si>
  <si>
    <t>M2</t>
  </si>
  <si>
    <t>T2</t>
  </si>
  <si>
    <t>T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</si>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</sst>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21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3.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20" bestFit="1" customWidth="1"/>
    <col min="20" max="20" width="8.5" style="6" bestFit="1" customWidth="1"/>
    <col min="21" max="21" width="18.33203125" style="5" customWidth="1"/>
    <col min="22" max="16384" width="9.1640625" style="3"/>
  </cols>
  <sheetData>
    <row r="1" spans="1:21" s="2" customFormat="1" ht="29" customHeight="1">
      <c r="A1" s="43" t="s">
        <v>248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7</v>
      </c>
      <c r="H3" s="57"/>
      <c r="I3" s="57"/>
      <c r="J3" s="57"/>
      <c r="K3" s="57" t="s">
        <v>8</v>
      </c>
      <c r="L3" s="57"/>
      <c r="M3" s="57"/>
      <c r="N3" s="57"/>
      <c r="O3" s="57" t="s">
        <v>9</v>
      </c>
      <c r="P3" s="57"/>
      <c r="Q3" s="57"/>
      <c r="R3" s="57"/>
      <c r="S3" s="60" t="s">
        <v>1</v>
      </c>
      <c r="T3" s="55" t="s">
        <v>3</v>
      </c>
      <c r="U3" s="62" t="s">
        <v>2</v>
      </c>
    </row>
    <row r="4" spans="1:21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56"/>
      <c r="U4" s="63"/>
    </row>
    <row r="5" spans="1:21" ht="16">
      <c r="A5" s="64" t="s">
        <v>43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>
      <c r="A6" s="23" t="s">
        <v>42</v>
      </c>
      <c r="B6" s="7" t="s">
        <v>82</v>
      </c>
      <c r="C6" s="7" t="s">
        <v>83</v>
      </c>
      <c r="D6" s="7" t="s">
        <v>84</v>
      </c>
      <c r="E6" s="8" t="s">
        <v>277</v>
      </c>
      <c r="F6" s="7" t="s">
        <v>242</v>
      </c>
      <c r="G6" s="21" t="s">
        <v>52</v>
      </c>
      <c r="H6" s="21" t="s">
        <v>53</v>
      </c>
      <c r="I6" s="22" t="s">
        <v>85</v>
      </c>
      <c r="J6" s="23"/>
      <c r="K6" s="21" t="s">
        <v>86</v>
      </c>
      <c r="L6" s="21" t="s">
        <v>87</v>
      </c>
      <c r="M6" s="22" t="s">
        <v>88</v>
      </c>
      <c r="N6" s="23"/>
      <c r="O6" s="21" t="s">
        <v>89</v>
      </c>
      <c r="P6" s="21" t="s">
        <v>52</v>
      </c>
      <c r="Q6" s="21" t="s">
        <v>53</v>
      </c>
      <c r="R6" s="23"/>
      <c r="S6" s="42" t="str">
        <f>"227,5"</f>
        <v>227,5</v>
      </c>
      <c r="T6" s="9" t="str">
        <f>"283,6015"</f>
        <v>283,6015</v>
      </c>
      <c r="U6" s="7" t="s">
        <v>90</v>
      </c>
    </row>
    <row r="8" spans="1:21" ht="16">
      <c r="A8" s="66" t="s">
        <v>91</v>
      </c>
      <c r="B8" s="66"/>
      <c r="C8" s="66"/>
      <c r="D8" s="66"/>
      <c r="E8" s="67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21">
      <c r="A9" s="23" t="s">
        <v>129</v>
      </c>
      <c r="B9" s="7" t="s">
        <v>92</v>
      </c>
      <c r="C9" s="7" t="s">
        <v>93</v>
      </c>
      <c r="D9" s="7" t="s">
        <v>94</v>
      </c>
      <c r="E9" s="8" t="s">
        <v>278</v>
      </c>
      <c r="F9" s="7" t="s">
        <v>95</v>
      </c>
      <c r="G9" s="21" t="s">
        <v>17</v>
      </c>
      <c r="H9" s="21" t="s">
        <v>18</v>
      </c>
      <c r="I9" s="22" t="s">
        <v>19</v>
      </c>
      <c r="J9" s="23"/>
      <c r="K9" s="22" t="s">
        <v>96</v>
      </c>
      <c r="L9" s="22" t="s">
        <v>96</v>
      </c>
      <c r="M9" s="22" t="s">
        <v>96</v>
      </c>
      <c r="N9" s="23"/>
      <c r="O9" s="23"/>
      <c r="P9" s="23"/>
      <c r="Q9" s="23"/>
      <c r="R9" s="23"/>
      <c r="S9" s="42">
        <v>0</v>
      </c>
      <c r="T9" s="9" t="str">
        <f>"0,0000"</f>
        <v>0,0000</v>
      </c>
      <c r="U9" s="7" t="s">
        <v>98</v>
      </c>
    </row>
    <row r="11" spans="1:21" ht="16">
      <c r="A11" s="66" t="s">
        <v>99</v>
      </c>
      <c r="B11" s="66"/>
      <c r="C11" s="66"/>
      <c r="D11" s="66"/>
      <c r="E11" s="6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21">
      <c r="A12" s="23" t="s">
        <v>42</v>
      </c>
      <c r="B12" s="7" t="s">
        <v>100</v>
      </c>
      <c r="C12" s="7" t="s">
        <v>101</v>
      </c>
      <c r="D12" s="7" t="s">
        <v>102</v>
      </c>
      <c r="E12" s="8" t="s">
        <v>278</v>
      </c>
      <c r="F12" s="7" t="s">
        <v>243</v>
      </c>
      <c r="G12" s="21" t="s">
        <v>53</v>
      </c>
      <c r="H12" s="21" t="s">
        <v>103</v>
      </c>
      <c r="I12" s="22" t="s">
        <v>104</v>
      </c>
      <c r="J12" s="23"/>
      <c r="K12" s="21" t="s">
        <v>105</v>
      </c>
      <c r="L12" s="21" t="s">
        <v>47</v>
      </c>
      <c r="M12" s="23"/>
      <c r="N12" s="23"/>
      <c r="O12" s="22" t="s">
        <v>19</v>
      </c>
      <c r="P12" s="21" t="s">
        <v>19</v>
      </c>
      <c r="Q12" s="21" t="s">
        <v>106</v>
      </c>
      <c r="R12" s="23"/>
      <c r="S12" s="42" t="str">
        <f>"275,0"</f>
        <v>275,0</v>
      </c>
      <c r="T12" s="9" t="str">
        <f>"309,4025"</f>
        <v>309,4025</v>
      </c>
      <c r="U12" s="7" t="s">
        <v>107</v>
      </c>
    </row>
    <row r="14" spans="1:21" ht="16">
      <c r="A14" s="66" t="s">
        <v>108</v>
      </c>
      <c r="B14" s="66"/>
      <c r="C14" s="66"/>
      <c r="D14" s="66"/>
      <c r="E14" s="67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21">
      <c r="A15" s="23" t="s">
        <v>42</v>
      </c>
      <c r="B15" s="7" t="s">
        <v>109</v>
      </c>
      <c r="C15" s="7" t="s">
        <v>110</v>
      </c>
      <c r="D15" s="7" t="s">
        <v>111</v>
      </c>
      <c r="E15" s="8" t="s">
        <v>278</v>
      </c>
      <c r="F15" s="7" t="s">
        <v>242</v>
      </c>
      <c r="G15" s="21" t="s">
        <v>112</v>
      </c>
      <c r="H15" s="21" t="s">
        <v>79</v>
      </c>
      <c r="I15" s="21" t="s">
        <v>106</v>
      </c>
      <c r="J15" s="23"/>
      <c r="K15" s="21" t="s">
        <v>48</v>
      </c>
      <c r="L15" s="21" t="s">
        <v>113</v>
      </c>
      <c r="M15" s="23"/>
      <c r="N15" s="23"/>
      <c r="O15" s="21" t="s">
        <v>114</v>
      </c>
      <c r="P15" s="21" t="s">
        <v>78</v>
      </c>
      <c r="Q15" s="21" t="s">
        <v>115</v>
      </c>
      <c r="R15" s="23"/>
      <c r="S15" s="42" t="str">
        <f>"320,0"</f>
        <v>320,0</v>
      </c>
      <c r="T15" s="9" t="str">
        <f>"332,3200"</f>
        <v>332,3200</v>
      </c>
      <c r="U15" s="7" t="s">
        <v>116</v>
      </c>
    </row>
    <row r="17" spans="1:21" ht="16">
      <c r="A17" s="66" t="s">
        <v>10</v>
      </c>
      <c r="B17" s="66"/>
      <c r="C17" s="66"/>
      <c r="D17" s="66"/>
      <c r="E17" s="67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21">
      <c r="A18" s="23" t="s">
        <v>42</v>
      </c>
      <c r="B18" s="7" t="s">
        <v>117</v>
      </c>
      <c r="C18" s="7" t="s">
        <v>118</v>
      </c>
      <c r="D18" s="7" t="s">
        <v>13</v>
      </c>
      <c r="E18" s="8" t="s">
        <v>278</v>
      </c>
      <c r="F18" s="7" t="s">
        <v>258</v>
      </c>
      <c r="G18" s="21" t="s">
        <v>78</v>
      </c>
      <c r="H18" s="21" t="s">
        <v>119</v>
      </c>
      <c r="I18" s="22" t="s">
        <v>32</v>
      </c>
      <c r="J18" s="23"/>
      <c r="K18" s="21" t="s">
        <v>114</v>
      </c>
      <c r="L18" s="22" t="s">
        <v>78</v>
      </c>
      <c r="M18" s="22" t="s">
        <v>78</v>
      </c>
      <c r="N18" s="23"/>
      <c r="O18" s="21" t="s">
        <v>73</v>
      </c>
      <c r="P18" s="21" t="s">
        <v>120</v>
      </c>
      <c r="Q18" s="22" t="s">
        <v>121</v>
      </c>
      <c r="R18" s="23"/>
      <c r="S18" s="42" t="str">
        <f>"455,0"</f>
        <v>455,0</v>
      </c>
      <c r="T18" s="9" t="str">
        <f>"307,0795"</f>
        <v>307,0795</v>
      </c>
      <c r="U18" s="7"/>
    </row>
    <row r="20" spans="1:21" ht="16">
      <c r="A20" s="66" t="s">
        <v>24</v>
      </c>
      <c r="B20" s="66"/>
      <c r="C20" s="66"/>
      <c r="D20" s="66"/>
      <c r="E20" s="6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21">
      <c r="A21" s="23" t="s">
        <v>42</v>
      </c>
      <c r="B21" s="7" t="s">
        <v>122</v>
      </c>
      <c r="C21" s="7" t="s">
        <v>123</v>
      </c>
      <c r="D21" s="7" t="s">
        <v>124</v>
      </c>
      <c r="E21" s="8" t="s">
        <v>278</v>
      </c>
      <c r="F21" s="7" t="s">
        <v>243</v>
      </c>
      <c r="G21" s="21" t="s">
        <v>21</v>
      </c>
      <c r="H21" s="22" t="s">
        <v>22</v>
      </c>
      <c r="I21" s="21" t="s">
        <v>22</v>
      </c>
      <c r="J21" s="23"/>
      <c r="K21" s="21" t="s">
        <v>114</v>
      </c>
      <c r="L21" s="21" t="s">
        <v>125</v>
      </c>
      <c r="M21" s="22" t="s">
        <v>126</v>
      </c>
      <c r="N21" s="23"/>
      <c r="O21" s="21" t="s">
        <v>68</v>
      </c>
      <c r="P21" s="22" t="s">
        <v>127</v>
      </c>
      <c r="Q21" s="22" t="s">
        <v>127</v>
      </c>
      <c r="R21" s="23"/>
      <c r="S21" s="42" t="str">
        <f>"612,5"</f>
        <v>612,5</v>
      </c>
      <c r="T21" s="9" t="str">
        <f>"391,0200"</f>
        <v>391,0200</v>
      </c>
      <c r="U21" s="7"/>
    </row>
  </sheetData>
  <mergeCells count="19">
    <mergeCell ref="A20:R20"/>
    <mergeCell ref="A5:R5"/>
    <mergeCell ref="A8:R8"/>
    <mergeCell ref="A11:R11"/>
    <mergeCell ref="A14:R14"/>
    <mergeCell ref="A17:R17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9"/>
  <sheetViews>
    <sheetView tabSelected="1" workbookViewId="0">
      <selection activeCell="E9" sqref="E9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29.6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9.6640625" style="6" customWidth="1"/>
    <col min="13" max="13" width="19.83203125" style="5" customWidth="1"/>
    <col min="14" max="16384" width="9.1640625" style="3"/>
  </cols>
  <sheetData>
    <row r="1" spans="1:13" s="2" customFormat="1" ht="29" customHeight="1">
      <c r="A1" s="43" t="s">
        <v>257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274</v>
      </c>
      <c r="H3" s="57"/>
      <c r="I3" s="57"/>
      <c r="J3" s="57"/>
      <c r="K3" s="55" t="s">
        <v>130</v>
      </c>
      <c r="L3" s="55" t="s">
        <v>3</v>
      </c>
      <c r="M3" s="62" t="s">
        <v>2</v>
      </c>
    </row>
    <row r="4" spans="1:13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24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3" t="s">
        <v>42</v>
      </c>
      <c r="B6" s="7" t="s">
        <v>136</v>
      </c>
      <c r="C6" s="7" t="s">
        <v>137</v>
      </c>
      <c r="D6" s="7" t="s">
        <v>138</v>
      </c>
      <c r="E6" s="8" t="s">
        <v>278</v>
      </c>
      <c r="F6" s="7" t="s">
        <v>139</v>
      </c>
      <c r="G6" s="21" t="s">
        <v>48</v>
      </c>
      <c r="H6" s="22" t="s">
        <v>214</v>
      </c>
      <c r="I6" s="22" t="s">
        <v>214</v>
      </c>
      <c r="J6" s="23"/>
      <c r="K6" s="9" t="str">
        <f>"65,0"</f>
        <v>65,0</v>
      </c>
      <c r="L6" s="9" t="str">
        <f>"41,6422"</f>
        <v>41,6422</v>
      </c>
      <c r="M6" s="7"/>
    </row>
    <row r="8" spans="1:13" ht="16">
      <c r="A8" s="66" t="s">
        <v>62</v>
      </c>
      <c r="B8" s="66"/>
      <c r="C8" s="66"/>
      <c r="D8" s="66"/>
      <c r="E8" s="67"/>
      <c r="F8" s="66"/>
      <c r="G8" s="66"/>
      <c r="H8" s="66"/>
      <c r="I8" s="66"/>
      <c r="J8" s="66"/>
    </row>
    <row r="9" spans="1:13">
      <c r="A9" s="23" t="s">
        <v>42</v>
      </c>
      <c r="B9" s="7" t="s">
        <v>215</v>
      </c>
      <c r="C9" s="7" t="s">
        <v>269</v>
      </c>
      <c r="D9" s="7" t="s">
        <v>216</v>
      </c>
      <c r="E9" s="8" t="s">
        <v>283</v>
      </c>
      <c r="F9" s="7" t="s">
        <v>242</v>
      </c>
      <c r="G9" s="21" t="s">
        <v>48</v>
      </c>
      <c r="H9" s="22" t="s">
        <v>113</v>
      </c>
      <c r="I9" s="21" t="s">
        <v>143</v>
      </c>
      <c r="J9" s="23"/>
      <c r="K9" s="9" t="str">
        <f>"70,0"</f>
        <v>70,0</v>
      </c>
      <c r="L9" s="9" t="str">
        <f>"41,5205"</f>
        <v>41,5205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14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7.332031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20" style="5" customWidth="1"/>
    <col min="22" max="16384" width="9.1640625" style="3"/>
  </cols>
  <sheetData>
    <row r="1" spans="1:21" s="2" customFormat="1" ht="29" customHeight="1">
      <c r="A1" s="43" t="s">
        <v>249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7</v>
      </c>
      <c r="H3" s="57"/>
      <c r="I3" s="57"/>
      <c r="J3" s="57"/>
      <c r="K3" s="57" t="s">
        <v>8</v>
      </c>
      <c r="L3" s="57"/>
      <c r="M3" s="57"/>
      <c r="N3" s="57"/>
      <c r="O3" s="57" t="s">
        <v>9</v>
      </c>
      <c r="P3" s="57"/>
      <c r="Q3" s="57"/>
      <c r="R3" s="57"/>
      <c r="S3" s="55" t="s">
        <v>1</v>
      </c>
      <c r="T3" s="55" t="s">
        <v>3</v>
      </c>
      <c r="U3" s="62" t="s">
        <v>2</v>
      </c>
    </row>
    <row r="4" spans="1:21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63"/>
    </row>
    <row r="5" spans="1:21" ht="16">
      <c r="A5" s="64" t="s">
        <v>43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>
      <c r="A6" s="23" t="s">
        <v>42</v>
      </c>
      <c r="B6" s="7" t="s">
        <v>44</v>
      </c>
      <c r="C6" s="7" t="s">
        <v>45</v>
      </c>
      <c r="D6" s="7" t="s">
        <v>46</v>
      </c>
      <c r="E6" s="8" t="s">
        <v>279</v>
      </c>
      <c r="F6" s="7" t="s">
        <v>244</v>
      </c>
      <c r="G6" s="21" t="s">
        <v>47</v>
      </c>
      <c r="H6" s="22" t="s">
        <v>48</v>
      </c>
      <c r="I6" s="22" t="s">
        <v>48</v>
      </c>
      <c r="J6" s="23"/>
      <c r="K6" s="21" t="s">
        <v>49</v>
      </c>
      <c r="L6" s="21" t="s">
        <v>50</v>
      </c>
      <c r="M6" s="22" t="s">
        <v>51</v>
      </c>
      <c r="N6" s="23"/>
      <c r="O6" s="21" t="s">
        <v>52</v>
      </c>
      <c r="P6" s="22" t="s">
        <v>53</v>
      </c>
      <c r="Q6" s="22" t="s">
        <v>53</v>
      </c>
      <c r="R6" s="23"/>
      <c r="S6" s="9" t="str">
        <f>"182,5"</f>
        <v>182,5</v>
      </c>
      <c r="T6" s="9" t="str">
        <f>"243,7105"</f>
        <v>243,7105</v>
      </c>
      <c r="U6" s="7" t="s">
        <v>54</v>
      </c>
    </row>
    <row r="8" spans="1:21" ht="16">
      <c r="A8" s="66" t="s">
        <v>24</v>
      </c>
      <c r="B8" s="66"/>
      <c r="C8" s="66"/>
      <c r="D8" s="66"/>
      <c r="E8" s="67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21">
      <c r="A9" s="23" t="s">
        <v>42</v>
      </c>
      <c r="B9" s="7" t="s">
        <v>55</v>
      </c>
      <c r="C9" s="7" t="s">
        <v>56</v>
      </c>
      <c r="D9" s="7" t="s">
        <v>57</v>
      </c>
      <c r="E9" s="8" t="s">
        <v>278</v>
      </c>
      <c r="F9" s="7" t="s">
        <v>242</v>
      </c>
      <c r="G9" s="21" t="s">
        <v>29</v>
      </c>
      <c r="H9" s="22" t="s">
        <v>30</v>
      </c>
      <c r="I9" s="22" t="s">
        <v>30</v>
      </c>
      <c r="J9" s="23"/>
      <c r="K9" s="21" t="s">
        <v>20</v>
      </c>
      <c r="L9" s="21" t="s">
        <v>58</v>
      </c>
      <c r="M9" s="22" t="s">
        <v>21</v>
      </c>
      <c r="N9" s="23"/>
      <c r="O9" s="21" t="s">
        <v>59</v>
      </c>
      <c r="P9" s="21" t="s">
        <v>60</v>
      </c>
      <c r="Q9" s="22" t="s">
        <v>61</v>
      </c>
      <c r="R9" s="23"/>
      <c r="S9" s="9" t="str">
        <f>"742,5"</f>
        <v>742,5</v>
      </c>
      <c r="T9" s="9" t="str">
        <f>"475,6455"</f>
        <v>475,6455</v>
      </c>
      <c r="U9" s="7" t="s">
        <v>23</v>
      </c>
    </row>
    <row r="11" spans="1:21" ht="16">
      <c r="A11" s="66" t="s">
        <v>62</v>
      </c>
      <c r="B11" s="66"/>
      <c r="C11" s="66"/>
      <c r="D11" s="66"/>
      <c r="E11" s="6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21">
      <c r="A12" s="34" t="s">
        <v>42</v>
      </c>
      <c r="B12" s="24" t="s">
        <v>63</v>
      </c>
      <c r="C12" s="24" t="s">
        <v>64</v>
      </c>
      <c r="D12" s="24" t="s">
        <v>65</v>
      </c>
      <c r="E12" s="25" t="s">
        <v>278</v>
      </c>
      <c r="F12" s="24" t="s">
        <v>242</v>
      </c>
      <c r="G12" s="33" t="s">
        <v>21</v>
      </c>
      <c r="H12" s="33" t="s">
        <v>22</v>
      </c>
      <c r="I12" s="33" t="s">
        <v>15</v>
      </c>
      <c r="J12" s="34"/>
      <c r="K12" s="33" t="s">
        <v>66</v>
      </c>
      <c r="L12" s="33" t="s">
        <v>67</v>
      </c>
      <c r="M12" s="34"/>
      <c r="N12" s="34"/>
      <c r="O12" s="33" t="s">
        <v>29</v>
      </c>
      <c r="P12" s="33" t="s">
        <v>30</v>
      </c>
      <c r="Q12" s="33" t="s">
        <v>68</v>
      </c>
      <c r="R12" s="34"/>
      <c r="S12" s="26" t="str">
        <f>"660,0"</f>
        <v>660,0</v>
      </c>
      <c r="T12" s="26" t="str">
        <f>"404,9760"</f>
        <v>404,9760</v>
      </c>
      <c r="U12" s="24"/>
    </row>
    <row r="13" spans="1:21">
      <c r="A13" s="37" t="s">
        <v>42</v>
      </c>
      <c r="B13" s="27" t="s">
        <v>69</v>
      </c>
      <c r="C13" s="27" t="s">
        <v>70</v>
      </c>
      <c r="D13" s="27" t="s">
        <v>71</v>
      </c>
      <c r="E13" s="28" t="s">
        <v>280</v>
      </c>
      <c r="F13" s="27" t="s">
        <v>242</v>
      </c>
      <c r="G13" s="35" t="s">
        <v>72</v>
      </c>
      <c r="H13" s="36" t="s">
        <v>20</v>
      </c>
      <c r="I13" s="35" t="s">
        <v>20</v>
      </c>
      <c r="J13" s="37"/>
      <c r="K13" s="35" t="s">
        <v>32</v>
      </c>
      <c r="L13" s="35" t="s">
        <v>33</v>
      </c>
      <c r="M13" s="37"/>
      <c r="N13" s="37"/>
      <c r="O13" s="35" t="s">
        <v>33</v>
      </c>
      <c r="P13" s="35" t="s">
        <v>73</v>
      </c>
      <c r="Q13" s="35" t="s">
        <v>72</v>
      </c>
      <c r="R13" s="37"/>
      <c r="S13" s="29" t="str">
        <f>"530,0"</f>
        <v>530,0</v>
      </c>
      <c r="T13" s="29" t="str">
        <f>"330,1909"</f>
        <v>330,1909</v>
      </c>
      <c r="U13" s="27" t="s">
        <v>74</v>
      </c>
    </row>
    <row r="14" spans="1:21">
      <c r="A14" s="40" t="s">
        <v>42</v>
      </c>
      <c r="B14" s="30" t="s">
        <v>75</v>
      </c>
      <c r="C14" s="30" t="s">
        <v>76</v>
      </c>
      <c r="D14" s="30" t="s">
        <v>77</v>
      </c>
      <c r="E14" s="31" t="s">
        <v>281</v>
      </c>
      <c r="F14" s="30" t="s">
        <v>242</v>
      </c>
      <c r="G14" s="38" t="s">
        <v>78</v>
      </c>
      <c r="H14" s="38" t="s">
        <v>78</v>
      </c>
      <c r="I14" s="39" t="s">
        <v>78</v>
      </c>
      <c r="J14" s="40"/>
      <c r="K14" s="39" t="s">
        <v>17</v>
      </c>
      <c r="L14" s="39" t="s">
        <v>19</v>
      </c>
      <c r="M14" s="38" t="s">
        <v>79</v>
      </c>
      <c r="N14" s="40"/>
      <c r="O14" s="39" t="s">
        <v>78</v>
      </c>
      <c r="P14" s="39" t="s">
        <v>31</v>
      </c>
      <c r="Q14" s="39" t="s">
        <v>32</v>
      </c>
      <c r="R14" s="40"/>
      <c r="S14" s="32" t="str">
        <f>"390,0"</f>
        <v>390,0</v>
      </c>
      <c r="T14" s="32" t="str">
        <f>"275,6930"</f>
        <v>275,6930</v>
      </c>
      <c r="U14" s="30" t="s">
        <v>80</v>
      </c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5">
    <pageSetUpPr fitToPage="1"/>
  </sheetPr>
  <dimension ref="A1:U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7.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9.1640625" style="5" customWidth="1"/>
    <col min="22" max="16384" width="9.1640625" style="3"/>
  </cols>
  <sheetData>
    <row r="1" spans="1:21" s="2" customFormat="1" ht="29" customHeight="1">
      <c r="A1" s="43" t="s">
        <v>250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7</v>
      </c>
      <c r="H3" s="57"/>
      <c r="I3" s="57"/>
      <c r="J3" s="57"/>
      <c r="K3" s="57" t="s">
        <v>8</v>
      </c>
      <c r="L3" s="57"/>
      <c r="M3" s="57"/>
      <c r="N3" s="57"/>
      <c r="O3" s="57" t="s">
        <v>9</v>
      </c>
      <c r="P3" s="57"/>
      <c r="Q3" s="57"/>
      <c r="R3" s="57"/>
      <c r="S3" s="55" t="s">
        <v>1</v>
      </c>
      <c r="T3" s="55" t="s">
        <v>3</v>
      </c>
      <c r="U3" s="62" t="s">
        <v>2</v>
      </c>
    </row>
    <row r="4" spans="1:21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63"/>
    </row>
    <row r="5" spans="1:21" ht="16">
      <c r="A5" s="64" t="s">
        <v>10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>
      <c r="A6" s="23" t="s">
        <v>42</v>
      </c>
      <c r="B6" s="7" t="s">
        <v>11</v>
      </c>
      <c r="C6" s="7" t="s">
        <v>12</v>
      </c>
      <c r="D6" s="7" t="s">
        <v>13</v>
      </c>
      <c r="E6" s="8" t="s">
        <v>278</v>
      </c>
      <c r="F6" s="7" t="s">
        <v>242</v>
      </c>
      <c r="G6" s="21" t="s">
        <v>14</v>
      </c>
      <c r="H6" s="21" t="s">
        <v>15</v>
      </c>
      <c r="I6" s="22" t="s">
        <v>16</v>
      </c>
      <c r="J6" s="23"/>
      <c r="K6" s="21" t="s">
        <v>17</v>
      </c>
      <c r="L6" s="21" t="s">
        <v>18</v>
      </c>
      <c r="M6" s="22" t="s">
        <v>19</v>
      </c>
      <c r="N6" s="23"/>
      <c r="O6" s="21" t="s">
        <v>20</v>
      </c>
      <c r="P6" s="21" t="s">
        <v>21</v>
      </c>
      <c r="Q6" s="22" t="s">
        <v>22</v>
      </c>
      <c r="R6" s="23"/>
      <c r="S6" s="9" t="str">
        <f>"520,0"</f>
        <v>520,0</v>
      </c>
      <c r="T6" s="9" t="str">
        <f>"471,0160"</f>
        <v>471,0160</v>
      </c>
      <c r="U6" s="7" t="s">
        <v>23</v>
      </c>
    </row>
    <row r="8" spans="1:21" ht="16">
      <c r="A8" s="66" t="s">
        <v>24</v>
      </c>
      <c r="B8" s="66"/>
      <c r="C8" s="66"/>
      <c r="D8" s="66"/>
      <c r="E8" s="67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21">
      <c r="A9" s="23" t="s">
        <v>42</v>
      </c>
      <c r="B9" s="7" t="s">
        <v>25</v>
      </c>
      <c r="C9" s="7" t="s">
        <v>26</v>
      </c>
      <c r="D9" s="7" t="s">
        <v>27</v>
      </c>
      <c r="E9" s="8" t="s">
        <v>278</v>
      </c>
      <c r="F9" s="7" t="s">
        <v>244</v>
      </c>
      <c r="G9" s="21" t="s">
        <v>28</v>
      </c>
      <c r="H9" s="21" t="s">
        <v>29</v>
      </c>
      <c r="I9" s="21" t="s">
        <v>30</v>
      </c>
      <c r="J9" s="23"/>
      <c r="K9" s="21" t="s">
        <v>31</v>
      </c>
      <c r="L9" s="21" t="s">
        <v>32</v>
      </c>
      <c r="M9" s="21" t="s">
        <v>33</v>
      </c>
      <c r="N9" s="23"/>
      <c r="O9" s="21" t="s">
        <v>16</v>
      </c>
      <c r="P9" s="21" t="s">
        <v>34</v>
      </c>
      <c r="Q9" s="22" t="s">
        <v>28</v>
      </c>
      <c r="R9" s="23"/>
      <c r="S9" s="9" t="str">
        <f>"652,5"</f>
        <v>652,5</v>
      </c>
      <c r="T9" s="9" t="str">
        <f>"423,5378"</f>
        <v>423,5378</v>
      </c>
      <c r="U9" s="7"/>
    </row>
  </sheetData>
  <mergeCells count="15">
    <mergeCell ref="A5:R5"/>
    <mergeCell ref="A8:R8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41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0.8320312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9.6640625" style="6" customWidth="1"/>
    <col min="13" max="13" width="26.33203125" style="5" bestFit="1" customWidth="1"/>
    <col min="14" max="16384" width="9.1640625" style="3"/>
  </cols>
  <sheetData>
    <row r="1" spans="1:13" s="2" customFormat="1" ht="29" customHeight="1">
      <c r="A1" s="43" t="s">
        <v>251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8</v>
      </c>
      <c r="H3" s="57"/>
      <c r="I3" s="57"/>
      <c r="J3" s="57"/>
      <c r="K3" s="55" t="s">
        <v>130</v>
      </c>
      <c r="L3" s="55" t="s">
        <v>3</v>
      </c>
      <c r="M3" s="62" t="s">
        <v>2</v>
      </c>
    </row>
    <row r="4" spans="1:13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43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34" t="s">
        <v>42</v>
      </c>
      <c r="B6" s="24" t="s">
        <v>151</v>
      </c>
      <c r="C6" s="24" t="s">
        <v>152</v>
      </c>
      <c r="D6" s="24" t="s">
        <v>153</v>
      </c>
      <c r="E6" s="25" t="s">
        <v>278</v>
      </c>
      <c r="F6" s="24" t="s">
        <v>245</v>
      </c>
      <c r="G6" s="33" t="s">
        <v>154</v>
      </c>
      <c r="H6" s="33" t="s">
        <v>155</v>
      </c>
      <c r="I6" s="33" t="s">
        <v>105</v>
      </c>
      <c r="J6" s="34"/>
      <c r="K6" s="26" t="str">
        <f>"57,5"</f>
        <v>57,5</v>
      </c>
      <c r="L6" s="26" t="str">
        <f>"71,7887"</f>
        <v>71,7887</v>
      </c>
      <c r="M6" s="24" t="s">
        <v>156</v>
      </c>
    </row>
    <row r="7" spans="1:13">
      <c r="A7" s="40" t="s">
        <v>197</v>
      </c>
      <c r="B7" s="30" t="s">
        <v>157</v>
      </c>
      <c r="C7" s="30" t="s">
        <v>158</v>
      </c>
      <c r="D7" s="30" t="s">
        <v>153</v>
      </c>
      <c r="E7" s="31" t="s">
        <v>278</v>
      </c>
      <c r="F7" s="30" t="s">
        <v>242</v>
      </c>
      <c r="G7" s="38" t="s">
        <v>88</v>
      </c>
      <c r="H7" s="39" t="s">
        <v>88</v>
      </c>
      <c r="I7" s="38" t="s">
        <v>154</v>
      </c>
      <c r="J7" s="40"/>
      <c r="K7" s="32" t="str">
        <f>"50,0"</f>
        <v>50,0</v>
      </c>
      <c r="L7" s="32" t="str">
        <f>"62,4250"</f>
        <v>62,4250</v>
      </c>
      <c r="M7" s="30" t="s">
        <v>80</v>
      </c>
    </row>
    <row r="9" spans="1:13" ht="16">
      <c r="A9" s="66" t="s">
        <v>108</v>
      </c>
      <c r="B9" s="66"/>
      <c r="C9" s="66"/>
      <c r="D9" s="66"/>
      <c r="E9" s="67"/>
      <c r="F9" s="66"/>
      <c r="G9" s="66"/>
      <c r="H9" s="66"/>
      <c r="I9" s="66"/>
      <c r="J9" s="66"/>
    </row>
    <row r="10" spans="1:13">
      <c r="A10" s="34" t="s">
        <v>42</v>
      </c>
      <c r="B10" s="24" t="s">
        <v>159</v>
      </c>
      <c r="C10" s="24" t="s">
        <v>160</v>
      </c>
      <c r="D10" s="24" t="s">
        <v>161</v>
      </c>
      <c r="E10" s="25" t="s">
        <v>278</v>
      </c>
      <c r="F10" s="24" t="s">
        <v>242</v>
      </c>
      <c r="G10" s="33" t="s">
        <v>143</v>
      </c>
      <c r="H10" s="41" t="s">
        <v>162</v>
      </c>
      <c r="I10" s="41" t="s">
        <v>162</v>
      </c>
      <c r="J10" s="34"/>
      <c r="K10" s="26" t="str">
        <f>"70,0"</f>
        <v>70,0</v>
      </c>
      <c r="L10" s="26" t="str">
        <f>"74,7320"</f>
        <v>74,7320</v>
      </c>
      <c r="M10" s="24" t="s">
        <v>261</v>
      </c>
    </row>
    <row r="11" spans="1:13">
      <c r="A11" s="40" t="s">
        <v>197</v>
      </c>
      <c r="B11" s="30" t="s">
        <v>109</v>
      </c>
      <c r="C11" s="30" t="s">
        <v>110</v>
      </c>
      <c r="D11" s="30" t="s">
        <v>111</v>
      </c>
      <c r="E11" s="31" t="s">
        <v>278</v>
      </c>
      <c r="F11" s="30" t="s">
        <v>242</v>
      </c>
      <c r="G11" s="39" t="s">
        <v>48</v>
      </c>
      <c r="H11" s="39" t="s">
        <v>113</v>
      </c>
      <c r="I11" s="40"/>
      <c r="J11" s="40"/>
      <c r="K11" s="32" t="str">
        <f>"67,5"</f>
        <v>67,5</v>
      </c>
      <c r="L11" s="32" t="str">
        <f>"70,0987"</f>
        <v>70,0987</v>
      </c>
      <c r="M11" s="30" t="s">
        <v>116</v>
      </c>
    </row>
    <row r="13" spans="1:13" ht="16">
      <c r="A13" s="66" t="s">
        <v>43</v>
      </c>
      <c r="B13" s="66"/>
      <c r="C13" s="66"/>
      <c r="D13" s="66"/>
      <c r="E13" s="67"/>
      <c r="F13" s="66"/>
      <c r="G13" s="66"/>
      <c r="H13" s="66"/>
      <c r="I13" s="66"/>
      <c r="J13" s="66"/>
    </row>
    <row r="14" spans="1:13">
      <c r="A14" s="23" t="s">
        <v>42</v>
      </c>
      <c r="B14" s="7" t="s">
        <v>163</v>
      </c>
      <c r="C14" s="7" t="s">
        <v>164</v>
      </c>
      <c r="D14" s="7" t="s">
        <v>165</v>
      </c>
      <c r="E14" s="8" t="s">
        <v>279</v>
      </c>
      <c r="F14" s="7" t="s">
        <v>245</v>
      </c>
      <c r="G14" s="21" t="s">
        <v>166</v>
      </c>
      <c r="H14" s="21" t="s">
        <v>49</v>
      </c>
      <c r="I14" s="21" t="s">
        <v>51</v>
      </c>
      <c r="J14" s="23"/>
      <c r="K14" s="9" t="str">
        <f>"40,0"</f>
        <v>40,0</v>
      </c>
      <c r="L14" s="9" t="str">
        <f>"42,9120"</f>
        <v>42,9120</v>
      </c>
      <c r="M14" s="7" t="s">
        <v>156</v>
      </c>
    </row>
    <row r="16" spans="1:13" ht="16">
      <c r="A16" s="66" t="s">
        <v>167</v>
      </c>
      <c r="B16" s="66"/>
      <c r="C16" s="66"/>
      <c r="D16" s="66"/>
      <c r="E16" s="67"/>
      <c r="F16" s="66"/>
      <c r="G16" s="66"/>
      <c r="H16" s="66"/>
      <c r="I16" s="66"/>
      <c r="J16" s="66"/>
    </row>
    <row r="17" spans="1:13">
      <c r="A17" s="23" t="s">
        <v>42</v>
      </c>
      <c r="B17" s="7" t="s">
        <v>168</v>
      </c>
      <c r="C17" s="7" t="s">
        <v>169</v>
      </c>
      <c r="D17" s="7" t="s">
        <v>170</v>
      </c>
      <c r="E17" s="8" t="s">
        <v>278</v>
      </c>
      <c r="F17" s="7" t="s">
        <v>245</v>
      </c>
      <c r="G17" s="21" t="s">
        <v>171</v>
      </c>
      <c r="H17" s="22" t="s">
        <v>114</v>
      </c>
      <c r="I17" s="21" t="s">
        <v>114</v>
      </c>
      <c r="J17" s="23"/>
      <c r="K17" s="9" t="str">
        <f>"125,0"</f>
        <v>125,0</v>
      </c>
      <c r="L17" s="9" t="str">
        <f>"90,0000"</f>
        <v>90,0000</v>
      </c>
      <c r="M17" s="7" t="s">
        <v>156</v>
      </c>
    </row>
    <row r="19" spans="1:13" ht="16">
      <c r="A19" s="66" t="s">
        <v>24</v>
      </c>
      <c r="B19" s="66"/>
      <c r="C19" s="66"/>
      <c r="D19" s="66"/>
      <c r="E19" s="67"/>
      <c r="F19" s="66"/>
      <c r="G19" s="66"/>
      <c r="H19" s="66"/>
      <c r="I19" s="66"/>
      <c r="J19" s="66"/>
    </row>
    <row r="20" spans="1:13">
      <c r="A20" s="34" t="s">
        <v>42</v>
      </c>
      <c r="B20" s="24" t="s">
        <v>172</v>
      </c>
      <c r="C20" s="24" t="s">
        <v>173</v>
      </c>
      <c r="D20" s="24" t="s">
        <v>57</v>
      </c>
      <c r="E20" s="25" t="s">
        <v>282</v>
      </c>
      <c r="F20" s="24" t="s">
        <v>242</v>
      </c>
      <c r="G20" s="33" t="s">
        <v>19</v>
      </c>
      <c r="H20" s="33" t="s">
        <v>79</v>
      </c>
      <c r="I20" s="33" t="s">
        <v>171</v>
      </c>
      <c r="J20" s="34"/>
      <c r="K20" s="26" t="str">
        <f>"120,0"</f>
        <v>120,0</v>
      </c>
      <c r="L20" s="26" t="str">
        <f>"76,8720"</f>
        <v>76,8720</v>
      </c>
      <c r="M20" s="24" t="s">
        <v>80</v>
      </c>
    </row>
    <row r="21" spans="1:13">
      <c r="A21" s="37" t="s">
        <v>42</v>
      </c>
      <c r="B21" s="27" t="s">
        <v>174</v>
      </c>
      <c r="C21" s="27" t="s">
        <v>175</v>
      </c>
      <c r="D21" s="27" t="s">
        <v>124</v>
      </c>
      <c r="E21" s="28" t="s">
        <v>278</v>
      </c>
      <c r="F21" s="27" t="s">
        <v>242</v>
      </c>
      <c r="G21" s="35" t="s">
        <v>119</v>
      </c>
      <c r="H21" s="35" t="s">
        <v>176</v>
      </c>
      <c r="I21" s="36" t="s">
        <v>177</v>
      </c>
      <c r="J21" s="37"/>
      <c r="K21" s="29" t="str">
        <f>"152,5"</f>
        <v>152,5</v>
      </c>
      <c r="L21" s="29" t="str">
        <f>"97,3560"</f>
        <v>97,3560</v>
      </c>
      <c r="M21" s="27" t="s">
        <v>80</v>
      </c>
    </row>
    <row r="22" spans="1:13">
      <c r="A22" s="40" t="s">
        <v>197</v>
      </c>
      <c r="B22" s="30" t="s">
        <v>178</v>
      </c>
      <c r="C22" s="30" t="s">
        <v>179</v>
      </c>
      <c r="D22" s="30" t="s">
        <v>180</v>
      </c>
      <c r="E22" s="31" t="s">
        <v>278</v>
      </c>
      <c r="F22" s="30" t="s">
        <v>242</v>
      </c>
      <c r="G22" s="39" t="s">
        <v>114</v>
      </c>
      <c r="H22" s="39" t="s">
        <v>125</v>
      </c>
      <c r="I22" s="38" t="s">
        <v>126</v>
      </c>
      <c r="J22" s="40"/>
      <c r="K22" s="32" t="str">
        <f>"132,5"</f>
        <v>132,5</v>
      </c>
      <c r="L22" s="32" t="str">
        <f>"86,5490"</f>
        <v>86,5490</v>
      </c>
      <c r="M22" s="30" t="s">
        <v>80</v>
      </c>
    </row>
    <row r="24" spans="1:13" ht="16">
      <c r="A24" s="66" t="s">
        <v>62</v>
      </c>
      <c r="B24" s="66"/>
      <c r="C24" s="66"/>
      <c r="D24" s="66"/>
      <c r="E24" s="67"/>
      <c r="F24" s="66"/>
      <c r="G24" s="66"/>
      <c r="H24" s="66"/>
      <c r="I24" s="66"/>
      <c r="J24" s="66"/>
    </row>
    <row r="25" spans="1:13">
      <c r="A25" s="34" t="s">
        <v>42</v>
      </c>
      <c r="B25" s="24" t="s">
        <v>181</v>
      </c>
      <c r="C25" s="24" t="s">
        <v>182</v>
      </c>
      <c r="D25" s="24" t="s">
        <v>183</v>
      </c>
      <c r="E25" s="25" t="s">
        <v>278</v>
      </c>
      <c r="F25" s="24" t="s">
        <v>245</v>
      </c>
      <c r="G25" s="33" t="s">
        <v>73</v>
      </c>
      <c r="H25" s="33" t="s">
        <v>67</v>
      </c>
      <c r="I25" s="41" t="s">
        <v>72</v>
      </c>
      <c r="J25" s="34"/>
      <c r="K25" s="26" t="str">
        <f>"175,0"</f>
        <v>175,0</v>
      </c>
      <c r="L25" s="26" t="str">
        <f>"107,1525"</f>
        <v>107,1525</v>
      </c>
      <c r="M25" s="24" t="s">
        <v>184</v>
      </c>
    </row>
    <row r="26" spans="1:13">
      <c r="A26" s="37" t="s">
        <v>197</v>
      </c>
      <c r="B26" s="27" t="s">
        <v>185</v>
      </c>
      <c r="C26" s="27" t="s">
        <v>186</v>
      </c>
      <c r="D26" s="27" t="s">
        <v>187</v>
      </c>
      <c r="E26" s="28" t="s">
        <v>278</v>
      </c>
      <c r="F26" s="27" t="s">
        <v>242</v>
      </c>
      <c r="G26" s="35" t="s">
        <v>32</v>
      </c>
      <c r="H26" s="36" t="s">
        <v>177</v>
      </c>
      <c r="I26" s="36" t="s">
        <v>177</v>
      </c>
      <c r="J26" s="37"/>
      <c r="K26" s="29" t="str">
        <f>"150,0"</f>
        <v>150,0</v>
      </c>
      <c r="L26" s="29" t="str">
        <f>"91,3200"</f>
        <v>91,3200</v>
      </c>
      <c r="M26" s="27"/>
    </row>
    <row r="27" spans="1:13">
      <c r="A27" s="40" t="s">
        <v>198</v>
      </c>
      <c r="B27" s="30" t="s">
        <v>263</v>
      </c>
      <c r="C27" s="30" t="s">
        <v>188</v>
      </c>
      <c r="D27" s="30" t="s">
        <v>65</v>
      </c>
      <c r="E27" s="31" t="s">
        <v>278</v>
      </c>
      <c r="F27" s="30" t="s">
        <v>264</v>
      </c>
      <c r="G27" s="39" t="s">
        <v>189</v>
      </c>
      <c r="H27" s="38" t="s">
        <v>32</v>
      </c>
      <c r="I27" s="38" t="s">
        <v>32</v>
      </c>
      <c r="J27" s="40"/>
      <c r="K27" s="32" t="str">
        <f>"147,5"</f>
        <v>147,5</v>
      </c>
      <c r="L27" s="32" t="str">
        <f>"90,5060"</f>
        <v>90,5060</v>
      </c>
      <c r="M27" s="30" t="s">
        <v>262</v>
      </c>
    </row>
    <row r="29" spans="1:13" ht="16">
      <c r="A29" s="66" t="s">
        <v>190</v>
      </c>
      <c r="B29" s="66"/>
      <c r="C29" s="66"/>
      <c r="D29" s="66"/>
      <c r="E29" s="67"/>
      <c r="F29" s="66"/>
      <c r="G29" s="66"/>
      <c r="H29" s="66"/>
      <c r="I29" s="66"/>
      <c r="J29" s="66"/>
    </row>
    <row r="30" spans="1:13">
      <c r="A30" s="23" t="s">
        <v>42</v>
      </c>
      <c r="B30" s="7" t="s">
        <v>191</v>
      </c>
      <c r="C30" s="7" t="s">
        <v>192</v>
      </c>
      <c r="D30" s="7" t="s">
        <v>193</v>
      </c>
      <c r="E30" s="8" t="s">
        <v>278</v>
      </c>
      <c r="F30" s="7" t="s">
        <v>246</v>
      </c>
      <c r="G30" s="21" t="s">
        <v>194</v>
      </c>
      <c r="H30" s="22" t="s">
        <v>68</v>
      </c>
      <c r="I30" s="22" t="s">
        <v>68</v>
      </c>
      <c r="J30" s="23"/>
      <c r="K30" s="9" t="str">
        <f>"255,0"</f>
        <v>255,0</v>
      </c>
      <c r="L30" s="9" t="str">
        <f>"145,4265"</f>
        <v>145,4265</v>
      </c>
      <c r="M30" s="7" t="s">
        <v>195</v>
      </c>
    </row>
    <row r="32" spans="1:13" ht="16">
      <c r="F32" s="11"/>
      <c r="G32" s="5"/>
      <c r="K32" s="19"/>
      <c r="M32" s="6"/>
    </row>
    <row r="33" spans="2:13">
      <c r="G33" s="5"/>
      <c r="K33" s="19"/>
      <c r="M33" s="6"/>
    </row>
    <row r="34" spans="2:13" ht="18">
      <c r="B34" s="12" t="s">
        <v>35</v>
      </c>
      <c r="C34" s="12"/>
      <c r="G34" s="3"/>
      <c r="K34" s="19"/>
      <c r="M34" s="6"/>
    </row>
    <row r="35" spans="2:13" ht="16">
      <c r="B35" s="13" t="s">
        <v>40</v>
      </c>
      <c r="C35" s="13"/>
      <c r="G35" s="3"/>
      <c r="K35" s="19"/>
      <c r="M35" s="6"/>
    </row>
    <row r="36" spans="2:13" ht="14">
      <c r="B36" s="14"/>
      <c r="C36" s="15" t="s">
        <v>36</v>
      </c>
      <c r="G36" s="3"/>
      <c r="K36" s="19"/>
      <c r="M36" s="6"/>
    </row>
    <row r="37" spans="2:13" ht="14">
      <c r="B37" s="16" t="s">
        <v>37</v>
      </c>
      <c r="C37" s="16" t="s">
        <v>38</v>
      </c>
      <c r="D37" s="16" t="s">
        <v>260</v>
      </c>
      <c r="E37" s="17" t="s">
        <v>135</v>
      </c>
      <c r="F37" s="16" t="s">
        <v>39</v>
      </c>
      <c r="G37" s="3"/>
      <c r="K37" s="19"/>
      <c r="M37" s="6"/>
    </row>
    <row r="38" spans="2:13">
      <c r="B38" s="5" t="s">
        <v>191</v>
      </c>
      <c r="C38" s="5" t="s">
        <v>36</v>
      </c>
      <c r="D38" s="19" t="s">
        <v>196</v>
      </c>
      <c r="E38" s="20">
        <v>255</v>
      </c>
      <c r="F38" s="18">
        <v>145.42649567127199</v>
      </c>
      <c r="G38" s="3"/>
      <c r="K38" s="19"/>
      <c r="M38" s="6"/>
    </row>
    <row r="39" spans="2:13">
      <c r="B39" s="5" t="s">
        <v>181</v>
      </c>
      <c r="C39" s="5" t="s">
        <v>36</v>
      </c>
      <c r="D39" s="19" t="s">
        <v>81</v>
      </c>
      <c r="E39" s="20">
        <v>175</v>
      </c>
      <c r="F39" s="18">
        <v>107.15249627828599</v>
      </c>
      <c r="G39" s="3"/>
      <c r="K39" s="19"/>
      <c r="M39" s="6"/>
    </row>
    <row r="40" spans="2:13">
      <c r="B40" s="5" t="s">
        <v>174</v>
      </c>
      <c r="C40" s="5" t="s">
        <v>36</v>
      </c>
      <c r="D40" s="19" t="s">
        <v>41</v>
      </c>
      <c r="E40" s="20">
        <v>152.5</v>
      </c>
      <c r="F40" s="18">
        <v>97.356002777814894</v>
      </c>
      <c r="G40" s="3"/>
      <c r="K40" s="19"/>
      <c r="M40" s="6"/>
    </row>
    <row r="41" spans="2:13">
      <c r="E41" s="5"/>
      <c r="F41" s="10"/>
      <c r="G41" s="5"/>
      <c r="K41" s="19"/>
      <c r="M41" s="6"/>
    </row>
  </sheetData>
  <mergeCells count="18">
    <mergeCell ref="A29:J29"/>
    <mergeCell ref="K3:K4"/>
    <mergeCell ref="L3:L4"/>
    <mergeCell ref="M3:M4"/>
    <mergeCell ref="A5:J5"/>
    <mergeCell ref="B3:B4"/>
    <mergeCell ref="A9:J9"/>
    <mergeCell ref="A13:J13"/>
    <mergeCell ref="A16:J16"/>
    <mergeCell ref="A19:J19"/>
    <mergeCell ref="A24:J2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29.6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664062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3" t="s">
        <v>252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8</v>
      </c>
      <c r="H3" s="57"/>
      <c r="I3" s="57"/>
      <c r="J3" s="57"/>
      <c r="K3" s="55" t="s">
        <v>130</v>
      </c>
      <c r="L3" s="55" t="s">
        <v>3</v>
      </c>
      <c r="M3" s="62" t="s">
        <v>2</v>
      </c>
    </row>
    <row r="4" spans="1:13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24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3" t="s">
        <v>42</v>
      </c>
      <c r="B6" s="7" t="s">
        <v>136</v>
      </c>
      <c r="C6" s="7" t="s">
        <v>137</v>
      </c>
      <c r="D6" s="7" t="s">
        <v>138</v>
      </c>
      <c r="E6" s="8" t="s">
        <v>278</v>
      </c>
      <c r="F6" s="7" t="s">
        <v>139</v>
      </c>
      <c r="G6" s="21" t="s">
        <v>66</v>
      </c>
      <c r="H6" s="21" t="s">
        <v>73</v>
      </c>
      <c r="I6" s="22" t="s">
        <v>67</v>
      </c>
      <c r="J6" s="23"/>
      <c r="K6" s="9" t="str">
        <f>"170,0"</f>
        <v>170,0</v>
      </c>
      <c r="L6" s="9" t="str">
        <f>"113,2370"</f>
        <v>113,2370</v>
      </c>
      <c r="M6" s="7"/>
    </row>
    <row r="8" spans="1:13" ht="16">
      <c r="A8" s="66" t="s">
        <v>62</v>
      </c>
      <c r="B8" s="66"/>
      <c r="C8" s="66"/>
      <c r="D8" s="66"/>
      <c r="E8" s="67"/>
      <c r="F8" s="66"/>
      <c r="G8" s="66"/>
      <c r="H8" s="66"/>
      <c r="I8" s="66"/>
      <c r="J8" s="66"/>
    </row>
    <row r="9" spans="1:13">
      <c r="A9" s="23" t="s">
        <v>42</v>
      </c>
      <c r="B9" s="7" t="s">
        <v>140</v>
      </c>
      <c r="C9" s="7" t="s">
        <v>141</v>
      </c>
      <c r="D9" s="7" t="s">
        <v>142</v>
      </c>
      <c r="E9" s="8" t="s">
        <v>279</v>
      </c>
      <c r="F9" s="7" t="s">
        <v>259</v>
      </c>
      <c r="G9" s="21" t="s">
        <v>47</v>
      </c>
      <c r="H9" s="21" t="s">
        <v>143</v>
      </c>
      <c r="I9" s="22" t="s">
        <v>89</v>
      </c>
      <c r="J9" s="23"/>
      <c r="K9" s="9" t="str">
        <f>"70,0"</f>
        <v>70,0</v>
      </c>
      <c r="L9" s="9" t="str">
        <f>"44,0160"</f>
        <v>44,0160</v>
      </c>
      <c r="M9" s="7" t="s">
        <v>144</v>
      </c>
    </row>
    <row r="11" spans="1:13" ht="16">
      <c r="A11" s="66" t="s">
        <v>145</v>
      </c>
      <c r="B11" s="66"/>
      <c r="C11" s="66"/>
      <c r="D11" s="66"/>
      <c r="E11" s="67"/>
      <c r="F11" s="66"/>
      <c r="G11" s="66"/>
      <c r="H11" s="66"/>
      <c r="I11" s="66"/>
      <c r="J11" s="66"/>
    </row>
    <row r="12" spans="1:13">
      <c r="A12" s="23" t="s">
        <v>42</v>
      </c>
      <c r="B12" s="7" t="s">
        <v>146</v>
      </c>
      <c r="C12" s="7" t="s">
        <v>147</v>
      </c>
      <c r="D12" s="7" t="s">
        <v>148</v>
      </c>
      <c r="E12" s="8" t="s">
        <v>278</v>
      </c>
      <c r="F12" s="7" t="s">
        <v>247</v>
      </c>
      <c r="G12" s="21" t="s">
        <v>149</v>
      </c>
      <c r="H12" s="21" t="s">
        <v>150</v>
      </c>
      <c r="I12" s="23"/>
      <c r="J12" s="23"/>
      <c r="K12" s="9" t="str">
        <f>"245,0"</f>
        <v>245,0</v>
      </c>
      <c r="L12" s="9" t="str">
        <f>"137,1510"</f>
        <v>137,1510</v>
      </c>
      <c r="M12" s="7" t="s">
        <v>265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5.664062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7.664062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43" t="s">
        <v>253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8</v>
      </c>
      <c r="H3" s="57"/>
      <c r="I3" s="57"/>
      <c r="J3" s="57"/>
      <c r="K3" s="55" t="s">
        <v>130</v>
      </c>
      <c r="L3" s="55" t="s">
        <v>3</v>
      </c>
      <c r="M3" s="62" t="s">
        <v>2</v>
      </c>
    </row>
    <row r="4" spans="1:13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108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3" t="s">
        <v>42</v>
      </c>
      <c r="B6" s="7" t="s">
        <v>199</v>
      </c>
      <c r="C6" s="7" t="s">
        <v>200</v>
      </c>
      <c r="D6" s="7" t="s">
        <v>111</v>
      </c>
      <c r="E6" s="8" t="s">
        <v>278</v>
      </c>
      <c r="F6" s="7" t="s">
        <v>245</v>
      </c>
      <c r="G6" s="21" t="s">
        <v>49</v>
      </c>
      <c r="H6" s="21" t="s">
        <v>51</v>
      </c>
      <c r="I6" s="22" t="s">
        <v>86</v>
      </c>
      <c r="J6" s="23"/>
      <c r="K6" s="9" t="str">
        <f>"40,0"</f>
        <v>40,0</v>
      </c>
      <c r="L6" s="9" t="str">
        <f>"41,5400"</f>
        <v>41,5400</v>
      </c>
      <c r="M6" s="7" t="s">
        <v>156</v>
      </c>
    </row>
    <row r="8" spans="1:13">
      <c r="E8" s="5"/>
      <c r="F8" s="10"/>
      <c r="G8" s="5"/>
      <c r="K8" s="19"/>
      <c r="M8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9.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3.33203125" style="5" customWidth="1"/>
    <col min="14" max="16384" width="9.1640625" style="3"/>
  </cols>
  <sheetData>
    <row r="1" spans="1:13" s="2" customFormat="1" ht="29" customHeight="1">
      <c r="A1" s="43" t="s">
        <v>254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8</v>
      </c>
      <c r="H3" s="57"/>
      <c r="I3" s="57"/>
      <c r="J3" s="57"/>
      <c r="K3" s="55" t="s">
        <v>130</v>
      </c>
      <c r="L3" s="55" t="s">
        <v>3</v>
      </c>
      <c r="M3" s="62" t="s">
        <v>2</v>
      </c>
    </row>
    <row r="4" spans="1:13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62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3" t="s">
        <v>42</v>
      </c>
      <c r="B6" s="7" t="s">
        <v>131</v>
      </c>
      <c r="C6" s="7" t="s">
        <v>132</v>
      </c>
      <c r="D6" s="7" t="s">
        <v>133</v>
      </c>
      <c r="E6" s="8" t="s">
        <v>278</v>
      </c>
      <c r="F6" s="7" t="s">
        <v>242</v>
      </c>
      <c r="G6" s="21" t="s">
        <v>73</v>
      </c>
      <c r="H6" s="21" t="s">
        <v>72</v>
      </c>
      <c r="I6" s="21" t="s">
        <v>134</v>
      </c>
      <c r="J6" s="23"/>
      <c r="K6" s="9" t="str">
        <f>"182,5"</f>
        <v>182,5</v>
      </c>
      <c r="L6" s="9" t="str">
        <f>"115,2488"</f>
        <v>115,2488</v>
      </c>
      <c r="M6" s="7" t="s">
        <v>241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4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3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43" t="s">
        <v>255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9</v>
      </c>
      <c r="H3" s="57"/>
      <c r="I3" s="57"/>
      <c r="J3" s="57"/>
      <c r="K3" s="55" t="s">
        <v>130</v>
      </c>
      <c r="L3" s="55" t="s">
        <v>3</v>
      </c>
      <c r="M3" s="62" t="s">
        <v>2</v>
      </c>
    </row>
    <row r="4" spans="1:13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43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3" t="s">
        <v>42</v>
      </c>
      <c r="B6" s="7" t="s">
        <v>151</v>
      </c>
      <c r="C6" s="7" t="s">
        <v>152</v>
      </c>
      <c r="D6" s="7" t="s">
        <v>153</v>
      </c>
      <c r="E6" s="8" t="s">
        <v>278</v>
      </c>
      <c r="F6" s="7" t="s">
        <v>245</v>
      </c>
      <c r="G6" s="22" t="s">
        <v>53</v>
      </c>
      <c r="H6" s="21" t="s">
        <v>97</v>
      </c>
      <c r="I6" s="21" t="s">
        <v>104</v>
      </c>
      <c r="J6" s="23"/>
      <c r="K6" s="9" t="str">
        <f>"102,5"</f>
        <v>102,5</v>
      </c>
      <c r="L6" s="9" t="str">
        <f>"127,9712"</f>
        <v>127,9712</v>
      </c>
      <c r="M6" s="7" t="s">
        <v>156</v>
      </c>
    </row>
    <row r="8" spans="1:13" ht="16">
      <c r="A8" s="66" t="s">
        <v>91</v>
      </c>
      <c r="B8" s="66"/>
      <c r="C8" s="66"/>
      <c r="D8" s="66"/>
      <c r="E8" s="67"/>
      <c r="F8" s="66"/>
      <c r="G8" s="66"/>
      <c r="H8" s="66"/>
      <c r="I8" s="66"/>
      <c r="J8" s="66"/>
    </row>
    <row r="9" spans="1:13">
      <c r="A9" s="34" t="s">
        <v>42</v>
      </c>
      <c r="B9" s="24" t="s">
        <v>201</v>
      </c>
      <c r="C9" s="24" t="s">
        <v>202</v>
      </c>
      <c r="D9" s="24" t="s">
        <v>203</v>
      </c>
      <c r="E9" s="25" t="s">
        <v>278</v>
      </c>
      <c r="F9" s="24" t="s">
        <v>204</v>
      </c>
      <c r="G9" s="33" t="s">
        <v>79</v>
      </c>
      <c r="H9" s="33" t="s">
        <v>171</v>
      </c>
      <c r="I9" s="41" t="s">
        <v>114</v>
      </c>
      <c r="J9" s="34"/>
      <c r="K9" s="26" t="str">
        <f>"120,0"</f>
        <v>120,0</v>
      </c>
      <c r="L9" s="26" t="str">
        <f>"144,0240"</f>
        <v>144,0240</v>
      </c>
      <c r="M9" s="24" t="s">
        <v>205</v>
      </c>
    </row>
    <row r="10" spans="1:13">
      <c r="A10" s="37" t="s">
        <v>197</v>
      </c>
      <c r="B10" s="27" t="s">
        <v>92</v>
      </c>
      <c r="C10" s="27" t="s">
        <v>93</v>
      </c>
      <c r="D10" s="27" t="s">
        <v>94</v>
      </c>
      <c r="E10" s="28" t="s">
        <v>278</v>
      </c>
      <c r="F10" s="27" t="s">
        <v>95</v>
      </c>
      <c r="G10" s="35" t="s">
        <v>53</v>
      </c>
      <c r="H10" s="35" t="s">
        <v>97</v>
      </c>
      <c r="I10" s="36" t="s">
        <v>17</v>
      </c>
      <c r="J10" s="37"/>
      <c r="K10" s="29" t="str">
        <f>"95,0"</f>
        <v>95,0</v>
      </c>
      <c r="L10" s="29" t="str">
        <f>"113,6865"</f>
        <v>113,6865</v>
      </c>
      <c r="M10" s="27" t="s">
        <v>98</v>
      </c>
    </row>
    <row r="11" spans="1:13">
      <c r="A11" s="40" t="s">
        <v>42</v>
      </c>
      <c r="B11" s="30" t="s">
        <v>206</v>
      </c>
      <c r="C11" s="30" t="s">
        <v>207</v>
      </c>
      <c r="D11" s="30" t="s">
        <v>208</v>
      </c>
      <c r="E11" s="31" t="s">
        <v>280</v>
      </c>
      <c r="F11" s="30" t="s">
        <v>242</v>
      </c>
      <c r="G11" s="39" t="s">
        <v>18</v>
      </c>
      <c r="H11" s="39" t="s">
        <v>19</v>
      </c>
      <c r="I11" s="38" t="s">
        <v>79</v>
      </c>
      <c r="J11" s="40"/>
      <c r="K11" s="32" t="str">
        <f>"110,0"</f>
        <v>110,0</v>
      </c>
      <c r="L11" s="32" t="str">
        <f>"133,6153"</f>
        <v>133,6153</v>
      </c>
      <c r="M11" s="30" t="s">
        <v>80</v>
      </c>
    </row>
    <row r="13" spans="1:13" ht="16">
      <c r="A13" s="66" t="s">
        <v>62</v>
      </c>
      <c r="B13" s="66"/>
      <c r="C13" s="66"/>
      <c r="D13" s="66"/>
      <c r="E13" s="67"/>
      <c r="F13" s="66"/>
      <c r="G13" s="66"/>
      <c r="H13" s="66"/>
      <c r="I13" s="66"/>
      <c r="J13" s="66"/>
    </row>
    <row r="14" spans="1:13">
      <c r="A14" s="23" t="s">
        <v>42</v>
      </c>
      <c r="B14" s="7" t="s">
        <v>209</v>
      </c>
      <c r="C14" s="7" t="s">
        <v>210</v>
      </c>
      <c r="D14" s="7" t="s">
        <v>211</v>
      </c>
      <c r="E14" s="8" t="s">
        <v>278</v>
      </c>
      <c r="F14" s="7" t="s">
        <v>242</v>
      </c>
      <c r="G14" s="21" t="s">
        <v>22</v>
      </c>
      <c r="H14" s="21" t="s">
        <v>16</v>
      </c>
      <c r="I14" s="21" t="s">
        <v>212</v>
      </c>
      <c r="J14" s="23"/>
      <c r="K14" s="9" t="str">
        <f>"230,0"</f>
        <v>230,0</v>
      </c>
      <c r="L14" s="9" t="str">
        <f>"144,2560"</f>
        <v>144,2560</v>
      </c>
      <c r="M14" s="7" t="s">
        <v>213</v>
      </c>
    </row>
  </sheetData>
  <mergeCells count="14">
    <mergeCell ref="A8:J8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4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29.83203125" style="5" bestFit="1" customWidth="1"/>
    <col min="7" max="10" width="5.5" style="19" customWidth="1"/>
    <col min="11" max="11" width="10.5" style="6" bestFit="1" customWidth="1"/>
    <col min="12" max="12" width="9.1640625" style="6" customWidth="1"/>
    <col min="13" max="13" width="19.6640625" style="5" customWidth="1"/>
    <col min="14" max="16384" width="9.1640625" style="3"/>
  </cols>
  <sheetData>
    <row r="1" spans="1:13" s="2" customFormat="1" ht="29" customHeight="1">
      <c r="A1" s="43" t="s">
        <v>256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273</v>
      </c>
      <c r="B3" s="58" t="s">
        <v>0</v>
      </c>
      <c r="C3" s="53" t="s">
        <v>275</v>
      </c>
      <c r="D3" s="53" t="s">
        <v>6</v>
      </c>
      <c r="E3" s="55" t="s">
        <v>276</v>
      </c>
      <c r="F3" s="57" t="s">
        <v>5</v>
      </c>
      <c r="G3" s="57" t="s">
        <v>274</v>
      </c>
      <c r="H3" s="57"/>
      <c r="I3" s="57"/>
      <c r="J3" s="57"/>
      <c r="K3" s="55" t="s">
        <v>130</v>
      </c>
      <c r="L3" s="55" t="s">
        <v>3</v>
      </c>
      <c r="M3" s="62" t="s">
        <v>2</v>
      </c>
    </row>
    <row r="4" spans="1:13" s="1" customFormat="1" ht="21" customHeight="1" thickBot="1">
      <c r="A4" s="52"/>
      <c r="B4" s="59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91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3" t="s">
        <v>42</v>
      </c>
      <c r="B6" s="7" t="s">
        <v>218</v>
      </c>
      <c r="C6" s="7" t="s">
        <v>266</v>
      </c>
      <c r="D6" s="7" t="s">
        <v>219</v>
      </c>
      <c r="E6" s="8" t="s">
        <v>283</v>
      </c>
      <c r="F6" s="7" t="s">
        <v>272</v>
      </c>
      <c r="G6" s="21" t="s">
        <v>166</v>
      </c>
      <c r="H6" s="22" t="s">
        <v>220</v>
      </c>
      <c r="I6" s="21" t="s">
        <v>220</v>
      </c>
      <c r="J6" s="21" t="s">
        <v>221</v>
      </c>
      <c r="K6" s="9" t="str">
        <f>"32,5"</f>
        <v>32,5</v>
      </c>
      <c r="L6" s="9" t="str">
        <f>"30,2331"</f>
        <v>30,2331</v>
      </c>
      <c r="M6" s="7" t="s">
        <v>270</v>
      </c>
    </row>
    <row r="8" spans="1:13" ht="16">
      <c r="A8" s="66" t="s">
        <v>99</v>
      </c>
      <c r="B8" s="66"/>
      <c r="C8" s="66"/>
      <c r="D8" s="66"/>
      <c r="E8" s="67"/>
      <c r="F8" s="66"/>
      <c r="G8" s="66"/>
      <c r="H8" s="66"/>
      <c r="I8" s="66"/>
      <c r="J8" s="66"/>
    </row>
    <row r="9" spans="1:13">
      <c r="A9" s="23" t="s">
        <v>42</v>
      </c>
      <c r="B9" s="7" t="s">
        <v>222</v>
      </c>
      <c r="C9" s="7" t="s">
        <v>223</v>
      </c>
      <c r="D9" s="7" t="s">
        <v>102</v>
      </c>
      <c r="E9" s="8" t="s">
        <v>284</v>
      </c>
      <c r="F9" s="7" t="s">
        <v>242</v>
      </c>
      <c r="G9" s="21" t="s">
        <v>224</v>
      </c>
      <c r="H9" s="21" t="s">
        <v>87</v>
      </c>
      <c r="I9" s="22" t="s">
        <v>88</v>
      </c>
      <c r="J9" s="23"/>
      <c r="K9" s="9" t="str">
        <f>"47,5"</f>
        <v>47,5</v>
      </c>
      <c r="L9" s="9" t="str">
        <f>"59,2242"</f>
        <v>59,2242</v>
      </c>
      <c r="M9" s="7"/>
    </row>
    <row r="11" spans="1:13" ht="16">
      <c r="A11" s="66" t="s">
        <v>108</v>
      </c>
      <c r="B11" s="66"/>
      <c r="C11" s="66"/>
      <c r="D11" s="66"/>
      <c r="E11" s="67"/>
      <c r="F11" s="66"/>
      <c r="G11" s="66"/>
      <c r="H11" s="66"/>
      <c r="I11" s="66"/>
      <c r="J11" s="66"/>
    </row>
    <row r="12" spans="1:13">
      <c r="A12" s="23" t="s">
        <v>42</v>
      </c>
      <c r="B12" s="7" t="s">
        <v>225</v>
      </c>
      <c r="C12" s="7" t="s">
        <v>226</v>
      </c>
      <c r="D12" s="7" t="s">
        <v>227</v>
      </c>
      <c r="E12" s="8" t="s">
        <v>278</v>
      </c>
      <c r="F12" s="7" t="s">
        <v>242</v>
      </c>
      <c r="G12" s="21" t="s">
        <v>224</v>
      </c>
      <c r="H12" s="21" t="s">
        <v>88</v>
      </c>
      <c r="I12" s="22" t="s">
        <v>155</v>
      </c>
      <c r="J12" s="23"/>
      <c r="K12" s="9" t="str">
        <f>"50,0"</f>
        <v>50,0</v>
      </c>
      <c r="L12" s="9" t="str">
        <f>"38,9025"</f>
        <v>38,9025</v>
      </c>
      <c r="M12" s="7" t="s">
        <v>228</v>
      </c>
    </row>
    <row r="14" spans="1:13" ht="16">
      <c r="A14" s="66" t="s">
        <v>167</v>
      </c>
      <c r="B14" s="66"/>
      <c r="C14" s="66"/>
      <c r="D14" s="66"/>
      <c r="E14" s="67"/>
      <c r="F14" s="66"/>
      <c r="G14" s="66"/>
      <c r="H14" s="66"/>
      <c r="I14" s="66"/>
      <c r="J14" s="66"/>
    </row>
    <row r="15" spans="1:13">
      <c r="A15" s="23" t="s">
        <v>42</v>
      </c>
      <c r="B15" s="7" t="s">
        <v>229</v>
      </c>
      <c r="C15" s="7" t="s">
        <v>230</v>
      </c>
      <c r="D15" s="7" t="s">
        <v>231</v>
      </c>
      <c r="E15" s="8" t="s">
        <v>278</v>
      </c>
      <c r="F15" s="7" t="s">
        <v>247</v>
      </c>
      <c r="G15" s="21" t="s">
        <v>88</v>
      </c>
      <c r="H15" s="21" t="s">
        <v>155</v>
      </c>
      <c r="I15" s="22" t="s">
        <v>105</v>
      </c>
      <c r="J15" s="23"/>
      <c r="K15" s="9" t="str">
        <f>"55,0"</f>
        <v>55,0</v>
      </c>
      <c r="L15" s="9" t="str">
        <f>"38,7888"</f>
        <v>38,7888</v>
      </c>
      <c r="M15" s="7" t="s">
        <v>271</v>
      </c>
    </row>
    <row r="17" spans="1:13" ht="16">
      <c r="A17" s="66" t="s">
        <v>24</v>
      </c>
      <c r="B17" s="66"/>
      <c r="C17" s="66"/>
      <c r="D17" s="66"/>
      <c r="E17" s="67"/>
      <c r="F17" s="66"/>
      <c r="G17" s="66"/>
      <c r="H17" s="66"/>
      <c r="I17" s="66"/>
      <c r="J17" s="66"/>
    </row>
    <row r="18" spans="1:13">
      <c r="A18" s="34" t="s">
        <v>42</v>
      </c>
      <c r="B18" s="24" t="s">
        <v>172</v>
      </c>
      <c r="C18" s="24" t="s">
        <v>267</v>
      </c>
      <c r="D18" s="24" t="s">
        <v>57</v>
      </c>
      <c r="E18" s="25" t="s">
        <v>283</v>
      </c>
      <c r="F18" s="24" t="s">
        <v>242</v>
      </c>
      <c r="G18" s="33" t="s">
        <v>155</v>
      </c>
      <c r="H18" s="33" t="s">
        <v>48</v>
      </c>
      <c r="I18" s="33" t="s">
        <v>232</v>
      </c>
      <c r="J18" s="34"/>
      <c r="K18" s="26" t="str">
        <f>"66,0"</f>
        <v>66,0</v>
      </c>
      <c r="L18" s="26" t="str">
        <f>"40,5339"</f>
        <v>40,5339</v>
      </c>
      <c r="M18" s="24" t="s">
        <v>80</v>
      </c>
    </row>
    <row r="19" spans="1:13">
      <c r="A19" s="37" t="s">
        <v>42</v>
      </c>
      <c r="B19" s="27" t="s">
        <v>174</v>
      </c>
      <c r="C19" s="27" t="s">
        <v>268</v>
      </c>
      <c r="D19" s="27" t="s">
        <v>124</v>
      </c>
      <c r="E19" s="28" t="s">
        <v>277</v>
      </c>
      <c r="F19" s="27" t="s">
        <v>242</v>
      </c>
      <c r="G19" s="35" t="s">
        <v>105</v>
      </c>
      <c r="H19" s="35" t="s">
        <v>48</v>
      </c>
      <c r="I19" s="35" t="s">
        <v>113</v>
      </c>
      <c r="J19" s="37"/>
      <c r="K19" s="29" t="str">
        <f>"67,5"</f>
        <v>67,5</v>
      </c>
      <c r="L19" s="29" t="str">
        <f>"41,2999"</f>
        <v>41,2999</v>
      </c>
      <c r="M19" s="27" t="s">
        <v>80</v>
      </c>
    </row>
    <row r="20" spans="1:13">
      <c r="A20" s="40" t="s">
        <v>42</v>
      </c>
      <c r="B20" s="30" t="s">
        <v>178</v>
      </c>
      <c r="C20" s="30" t="s">
        <v>179</v>
      </c>
      <c r="D20" s="30" t="s">
        <v>180</v>
      </c>
      <c r="E20" s="31" t="s">
        <v>278</v>
      </c>
      <c r="F20" s="30" t="s">
        <v>242</v>
      </c>
      <c r="G20" s="39" t="s">
        <v>105</v>
      </c>
      <c r="H20" s="38" t="s">
        <v>48</v>
      </c>
      <c r="I20" s="38" t="s">
        <v>48</v>
      </c>
      <c r="J20" s="40"/>
      <c r="K20" s="32" t="str">
        <f>"57,5"</f>
        <v>57,5</v>
      </c>
      <c r="L20" s="32" t="str">
        <f>"36,0669"</f>
        <v>36,0669</v>
      </c>
      <c r="M20" s="30" t="s">
        <v>80</v>
      </c>
    </row>
    <row r="22" spans="1:13" ht="16">
      <c r="A22" s="66" t="s">
        <v>62</v>
      </c>
      <c r="B22" s="66"/>
      <c r="C22" s="66"/>
      <c r="D22" s="66"/>
      <c r="E22" s="67"/>
      <c r="F22" s="66"/>
      <c r="G22" s="66"/>
      <c r="H22" s="66"/>
      <c r="I22" s="66"/>
      <c r="J22" s="66"/>
    </row>
    <row r="23" spans="1:13">
      <c r="A23" s="34" t="s">
        <v>42</v>
      </c>
      <c r="B23" s="24" t="s">
        <v>233</v>
      </c>
      <c r="C23" s="24" t="s">
        <v>234</v>
      </c>
      <c r="D23" s="24" t="s">
        <v>235</v>
      </c>
      <c r="E23" s="25" t="s">
        <v>278</v>
      </c>
      <c r="F23" s="24" t="s">
        <v>242</v>
      </c>
      <c r="G23" s="33" t="s">
        <v>143</v>
      </c>
      <c r="H23" s="33" t="s">
        <v>162</v>
      </c>
      <c r="I23" s="41" t="s">
        <v>236</v>
      </c>
      <c r="J23" s="34"/>
      <c r="K23" s="26" t="str">
        <f>"75,0"</f>
        <v>75,0</v>
      </c>
      <c r="L23" s="26" t="str">
        <f>"44,2050"</f>
        <v>44,2050</v>
      </c>
      <c r="M23" s="24"/>
    </row>
    <row r="24" spans="1:13">
      <c r="A24" s="40" t="s">
        <v>197</v>
      </c>
      <c r="B24" s="30" t="s">
        <v>237</v>
      </c>
      <c r="C24" s="30" t="s">
        <v>238</v>
      </c>
      <c r="D24" s="30" t="s">
        <v>239</v>
      </c>
      <c r="E24" s="31" t="s">
        <v>278</v>
      </c>
      <c r="F24" s="30" t="s">
        <v>242</v>
      </c>
      <c r="G24" s="39" t="s">
        <v>113</v>
      </c>
      <c r="H24" s="39" t="s">
        <v>162</v>
      </c>
      <c r="I24" s="38" t="s">
        <v>236</v>
      </c>
      <c r="J24" s="40"/>
      <c r="K24" s="32" t="str">
        <f>"75,0"</f>
        <v>75,0</v>
      </c>
      <c r="L24" s="32" t="str">
        <f>"43,7662"</f>
        <v>43,7662</v>
      </c>
      <c r="M24" s="30" t="s">
        <v>240</v>
      </c>
    </row>
    <row r="26" spans="1:13" ht="16">
      <c r="F26" s="11"/>
      <c r="G26" s="5"/>
      <c r="K26" s="19"/>
      <c r="M26" s="6"/>
    </row>
    <row r="27" spans="1:13">
      <c r="G27" s="5"/>
      <c r="K27" s="19"/>
      <c r="M27" s="6"/>
    </row>
    <row r="28" spans="1:13" ht="18">
      <c r="B28" s="12" t="s">
        <v>35</v>
      </c>
      <c r="C28" s="12"/>
      <c r="G28" s="3"/>
      <c r="K28" s="19"/>
      <c r="M28" s="6"/>
    </row>
    <row r="29" spans="1:13" ht="16">
      <c r="B29" s="13" t="s">
        <v>40</v>
      </c>
      <c r="C29" s="13"/>
      <c r="G29" s="3"/>
      <c r="K29" s="19"/>
      <c r="M29" s="6"/>
    </row>
    <row r="30" spans="1:13" ht="14">
      <c r="B30" s="14"/>
      <c r="C30" s="15" t="s">
        <v>36</v>
      </c>
      <c r="G30" s="3"/>
      <c r="K30" s="19"/>
      <c r="M30" s="6"/>
    </row>
    <row r="31" spans="1:13" ht="14">
      <c r="B31" s="16" t="s">
        <v>37</v>
      </c>
      <c r="C31" s="16" t="s">
        <v>38</v>
      </c>
      <c r="D31" s="16" t="s">
        <v>260</v>
      </c>
      <c r="E31" s="17" t="s">
        <v>135</v>
      </c>
      <c r="F31" s="16" t="s">
        <v>217</v>
      </c>
      <c r="G31" s="3"/>
      <c r="K31" s="19"/>
      <c r="M31" s="6"/>
    </row>
    <row r="32" spans="1:13">
      <c r="B32" s="5" t="s">
        <v>233</v>
      </c>
      <c r="C32" s="5" t="s">
        <v>36</v>
      </c>
      <c r="D32" s="19" t="s">
        <v>81</v>
      </c>
      <c r="E32" s="20">
        <v>75</v>
      </c>
      <c r="F32" s="18">
        <v>44.204999506473499</v>
      </c>
      <c r="G32" s="3"/>
      <c r="K32" s="19"/>
      <c r="M32" s="6"/>
    </row>
    <row r="33" spans="2:13">
      <c r="B33" s="5" t="s">
        <v>237</v>
      </c>
      <c r="C33" s="5" t="s">
        <v>36</v>
      </c>
      <c r="D33" s="19" t="s">
        <v>81</v>
      </c>
      <c r="E33" s="20">
        <v>75</v>
      </c>
      <c r="F33" s="18">
        <v>43.7662482261658</v>
      </c>
      <c r="G33" s="3"/>
      <c r="K33" s="19"/>
      <c r="M33" s="6"/>
    </row>
    <row r="34" spans="2:13">
      <c r="B34" s="5" t="s">
        <v>225</v>
      </c>
      <c r="C34" s="5" t="s">
        <v>36</v>
      </c>
      <c r="D34" s="19" t="s">
        <v>128</v>
      </c>
      <c r="E34" s="20">
        <v>50</v>
      </c>
      <c r="F34" s="18">
        <v>38.902500271797201</v>
      </c>
      <c r="G34" s="3"/>
      <c r="K34" s="19"/>
      <c r="M34" s="6"/>
    </row>
  </sheetData>
  <mergeCells count="17">
    <mergeCell ref="A22:J22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WRPF ПЛ без экипировки ДК</vt:lpstr>
      <vt:lpstr>WRPF ПЛ без экипировки</vt:lpstr>
      <vt:lpstr>WRPF ПЛ в бинтах</vt:lpstr>
      <vt:lpstr>WRPF Жим лежа без экип ДК</vt:lpstr>
      <vt:lpstr>WRPF Жим лежа без экип</vt:lpstr>
      <vt:lpstr>WRPF Военный жим ДК</vt:lpstr>
      <vt:lpstr>WRPF Военный жим</vt:lpstr>
      <vt:lpstr>WRPF Тяга без экипировки ДК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2022-06-09T19:16:55Z</dcterms:modified>
</cp:coreProperties>
</file>