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Июнь/"/>
    </mc:Choice>
  </mc:AlternateContent>
  <xr:revisionPtr revIDLastSave="0" documentId="13_ncr:1_{005F45B8-B8F8-A546-94A1-CD95568FE211}" xr6:coauthVersionLast="45" xr6:coauthVersionMax="45" xr10:uidLastSave="{00000000-0000-0000-0000-000000000000}"/>
  <bookViews>
    <workbookView xWindow="1440" yWindow="600" windowWidth="26840" windowHeight="15980" xr2:uid="{00000000-000D-0000-FFFF-FFFF00000000}"/>
  </bookViews>
  <sheets>
    <sheet name="СПР Пауэрспорт ДК" sheetId="44" r:id="rId1"/>
    <sheet name="СПР Пауэрспорт" sheetId="43" r:id="rId2"/>
    <sheet name="СПР Жим стоя ДК" sheetId="40" r:id="rId3"/>
    <sheet name="СПР Жим стоя" sheetId="39" r:id="rId4"/>
    <sheet name="СПР Подъем на бицепс ДК" sheetId="42" r:id="rId5"/>
    <sheet name="СПР Подъем на бицепс" sheetId="41" r:id="rId6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5" i="44" l="1"/>
  <c r="O15" i="44"/>
  <c r="P12" i="44"/>
  <c r="O12" i="44"/>
  <c r="P9" i="44"/>
  <c r="O9" i="44"/>
  <c r="P6" i="44"/>
  <c r="O6" i="44"/>
  <c r="P13" i="43"/>
  <c r="O13" i="43"/>
  <c r="P12" i="43"/>
  <c r="O12" i="43"/>
  <c r="P9" i="43"/>
  <c r="O9" i="43"/>
  <c r="P6" i="43"/>
  <c r="O6" i="43"/>
  <c r="L40" i="42"/>
  <c r="K40" i="42"/>
  <c r="L37" i="42"/>
  <c r="K37" i="42"/>
  <c r="L36" i="42"/>
  <c r="K36" i="42"/>
  <c r="L35" i="42"/>
  <c r="K35" i="42"/>
  <c r="L32" i="42"/>
  <c r="K32" i="42"/>
  <c r="L29" i="42"/>
  <c r="K29" i="42"/>
  <c r="L28" i="42"/>
  <c r="K28" i="42"/>
  <c r="L27" i="42"/>
  <c r="K27" i="42"/>
  <c r="L26" i="42"/>
  <c r="K26" i="42"/>
  <c r="L25" i="42"/>
  <c r="K25" i="42"/>
  <c r="L24" i="42"/>
  <c r="K24" i="42"/>
  <c r="L21" i="42"/>
  <c r="K21" i="42"/>
  <c r="L20" i="42"/>
  <c r="K20" i="42"/>
  <c r="L19" i="42"/>
  <c r="K19" i="42"/>
  <c r="L16" i="42"/>
  <c r="K16" i="42"/>
  <c r="L13" i="42"/>
  <c r="K13" i="42"/>
  <c r="L12" i="42"/>
  <c r="K12" i="42"/>
  <c r="L9" i="42"/>
  <c r="K9" i="42"/>
  <c r="L6" i="42"/>
  <c r="K6" i="42"/>
  <c r="L29" i="41"/>
  <c r="K29" i="41"/>
  <c r="L28" i="41"/>
  <c r="K28" i="41"/>
  <c r="L25" i="41"/>
  <c r="K25" i="41"/>
  <c r="L22" i="41"/>
  <c r="K22" i="41"/>
  <c r="L19" i="41"/>
  <c r="K19" i="41"/>
  <c r="L16" i="41"/>
  <c r="K16" i="41"/>
  <c r="L15" i="41"/>
  <c r="K15" i="41"/>
  <c r="L12" i="41"/>
  <c r="K12" i="41"/>
  <c r="L9" i="41"/>
  <c r="K9" i="41"/>
  <c r="L6" i="41"/>
  <c r="K6" i="41"/>
  <c r="L6" i="40"/>
  <c r="K6" i="40"/>
  <c r="L15" i="39"/>
  <c r="K15" i="39"/>
  <c r="L12" i="39"/>
  <c r="K12" i="39"/>
  <c r="L9" i="39"/>
  <c r="K9" i="39"/>
  <c r="L6" i="39"/>
  <c r="K6" i="39"/>
</calcChain>
</file>

<file path=xl/sharedStrings.xml><?xml version="1.0" encoding="utf-8"?>
<sst xmlns="http://schemas.openxmlformats.org/spreadsheetml/2006/main" count="546" uniqueCount="200">
  <si>
    <t>ФИО</t>
  </si>
  <si>
    <t>Сумма</t>
  </si>
  <si>
    <t>Тренер</t>
  </si>
  <si>
    <t>Очки</t>
  </si>
  <si>
    <t>Рек</t>
  </si>
  <si>
    <t>Собственный 
вес</t>
  </si>
  <si>
    <t>Город/Страна</t>
  </si>
  <si>
    <t>ВЕСОВАЯ КАТЕГОРИЯ   48</t>
  </si>
  <si>
    <t>65,0</t>
  </si>
  <si>
    <t>ВЕСОВАЯ КАТЕГОРИЯ   67.5</t>
  </si>
  <si>
    <t>90,0</t>
  </si>
  <si>
    <t>95,0</t>
  </si>
  <si>
    <t>50,0</t>
  </si>
  <si>
    <t>52,5</t>
  </si>
  <si>
    <t>55,0</t>
  </si>
  <si>
    <t>87,5</t>
  </si>
  <si>
    <t>92,5</t>
  </si>
  <si>
    <t>97,5</t>
  </si>
  <si>
    <t>85,0</t>
  </si>
  <si>
    <t>57,5</t>
  </si>
  <si>
    <t>60,0</t>
  </si>
  <si>
    <t>115,0</t>
  </si>
  <si>
    <t>120,0</t>
  </si>
  <si>
    <t>ВЕСОВАЯ КАТЕГОРИЯ   75</t>
  </si>
  <si>
    <t>80,0</t>
  </si>
  <si>
    <t>67,5</t>
  </si>
  <si>
    <t>110,0</t>
  </si>
  <si>
    <t>70,0</t>
  </si>
  <si>
    <t>75,0</t>
  </si>
  <si>
    <t>1</t>
  </si>
  <si>
    <t>2</t>
  </si>
  <si>
    <t>ВЕСОВАЯ КАТЕГОРИЯ   60</t>
  </si>
  <si>
    <t>58,40</t>
  </si>
  <si>
    <t>ВЕСОВАЯ КАТЕГОРИЯ   82.5</t>
  </si>
  <si>
    <t>ВЕСОВАЯ КАТЕГОРИЯ   90</t>
  </si>
  <si>
    <t>ВЕСОВАЯ КАТЕГОРИЯ   100</t>
  </si>
  <si>
    <t>ВЕСОВАЯ КАТЕГОРИЯ   110</t>
  </si>
  <si>
    <t>107,5</t>
  </si>
  <si>
    <t>112,5</t>
  </si>
  <si>
    <t>Захарин Виктор</t>
  </si>
  <si>
    <t>101,20</t>
  </si>
  <si>
    <t>ВЕСОВАЯ КАТЕГОРИЯ   125</t>
  </si>
  <si>
    <t>Результат</t>
  </si>
  <si>
    <t>3</t>
  </si>
  <si>
    <t>ВЕСОВАЯ КАТЕГОРИЯ   56</t>
  </si>
  <si>
    <t>40,0</t>
  </si>
  <si>
    <t>45,0</t>
  </si>
  <si>
    <t>Маковозова Анастасия</t>
  </si>
  <si>
    <t>Открытая (05.04.1998)/24</t>
  </si>
  <si>
    <t>62,5</t>
  </si>
  <si>
    <t>ВЕСОВАЯ КАТЕГОРИЯ   52</t>
  </si>
  <si>
    <t>42,5</t>
  </si>
  <si>
    <t>82,5</t>
  </si>
  <si>
    <t>117,5</t>
  </si>
  <si>
    <t>Белосохов Денис</t>
  </si>
  <si>
    <t>Открытая (07.02.1998)/24</t>
  </si>
  <si>
    <t>98,60</t>
  </si>
  <si>
    <t>80,30</t>
  </si>
  <si>
    <t>73,20</t>
  </si>
  <si>
    <t>122,5</t>
  </si>
  <si>
    <t>Жук Ефим</t>
  </si>
  <si>
    <t>72,80</t>
  </si>
  <si>
    <t>Корчагин Вадим</t>
  </si>
  <si>
    <t>96,40</t>
  </si>
  <si>
    <t>Васильев Алексей</t>
  </si>
  <si>
    <t>89,80</t>
  </si>
  <si>
    <t>77,5</t>
  </si>
  <si>
    <t>Костин Григорий</t>
  </si>
  <si>
    <t>Открытая (28.06.1994)/27</t>
  </si>
  <si>
    <t>99,90</t>
  </si>
  <si>
    <t>Иванов Михаил</t>
  </si>
  <si>
    <t>Открытая (21.05.1996)/26</t>
  </si>
  <si>
    <t>118,20</t>
  </si>
  <si>
    <t>106,0</t>
  </si>
  <si>
    <t>Делёва Анна</t>
  </si>
  <si>
    <t>75,00</t>
  </si>
  <si>
    <t>25,0</t>
  </si>
  <si>
    <t>27,5</t>
  </si>
  <si>
    <t>30,0</t>
  </si>
  <si>
    <t>Федоров Андрей</t>
  </si>
  <si>
    <t>58,50</t>
  </si>
  <si>
    <t>20,0</t>
  </si>
  <si>
    <t>22,5</t>
  </si>
  <si>
    <t>Маликов Даниил</t>
  </si>
  <si>
    <t>73,40</t>
  </si>
  <si>
    <t>47,5</t>
  </si>
  <si>
    <t>Деревянко Максим</t>
  </si>
  <si>
    <t>81,00</t>
  </si>
  <si>
    <t>Воробьев Сергей</t>
  </si>
  <si>
    <t>Приколота Владислав</t>
  </si>
  <si>
    <t>89,20</t>
  </si>
  <si>
    <t>Азимов Зелимхан</t>
  </si>
  <si>
    <t>Открытая (17.08.1992)/29</t>
  </si>
  <si>
    <t>114,80</t>
  </si>
  <si>
    <t>Дистер Екатерина</t>
  </si>
  <si>
    <t>46,10</t>
  </si>
  <si>
    <t>32,5</t>
  </si>
  <si>
    <t>Горбунова Алина</t>
  </si>
  <si>
    <t>55,60</t>
  </si>
  <si>
    <t>28,0</t>
  </si>
  <si>
    <t>Костина Александра</t>
  </si>
  <si>
    <t>Открытая (28.10.1989)/32</t>
  </si>
  <si>
    <t>59,60</t>
  </si>
  <si>
    <t>35,0</t>
  </si>
  <si>
    <t>37,5</t>
  </si>
  <si>
    <t xml:space="preserve">Костин Г. </t>
  </si>
  <si>
    <t>Сачков Евгений</t>
  </si>
  <si>
    <t>49,80</t>
  </si>
  <si>
    <t>Федоров Дмитрий</t>
  </si>
  <si>
    <t>65,40</t>
  </si>
  <si>
    <t>Шкалев Сергей</t>
  </si>
  <si>
    <t>Открытая (25.09.1976)/45</t>
  </si>
  <si>
    <t>67,10</t>
  </si>
  <si>
    <t>Шаповалов Дмитрий</t>
  </si>
  <si>
    <t>71,60</t>
  </si>
  <si>
    <t>Арапиев Илез</t>
  </si>
  <si>
    <t>Зайцев Роман</t>
  </si>
  <si>
    <t>Исаев Андрей</t>
  </si>
  <si>
    <t>71,90</t>
  </si>
  <si>
    <t>Горбунов Александр</t>
  </si>
  <si>
    <t>Мастера 60+ (01.03.1960)/62</t>
  </si>
  <si>
    <t>73,50</t>
  </si>
  <si>
    <t>Степанов Евгений</t>
  </si>
  <si>
    <t>Открытая (20.01.1992)/30</t>
  </si>
  <si>
    <t>81,30</t>
  </si>
  <si>
    <t>Лукъянов Юрий</t>
  </si>
  <si>
    <t>Открытая (15.11.1988)/33</t>
  </si>
  <si>
    <t>85,60</t>
  </si>
  <si>
    <t>Зоткин Игорь</t>
  </si>
  <si>
    <t>Открытая (06.02.1989)/33</t>
  </si>
  <si>
    <t>88,40</t>
  </si>
  <si>
    <t>Волосников Александр</t>
  </si>
  <si>
    <t>87,70</t>
  </si>
  <si>
    <t>Михайловский Александр</t>
  </si>
  <si>
    <t>96,90</t>
  </si>
  <si>
    <t>Блинов Александр</t>
  </si>
  <si>
    <t>Открытая (24.08.1987)/34</t>
  </si>
  <si>
    <t>101,90</t>
  </si>
  <si>
    <t>Всероссийский турнир
СПР Пауэрспорт ДК
Волжский/Волгоградская область, 18 июня 2022 года</t>
  </si>
  <si>
    <t>Всероссийский турнир
СПР Пауэрспорт
Волжский/Волгоградская область, 18 июня 2022 года</t>
  </si>
  <si>
    <t>Всероссийский турнир
СПР Строгий подъем штанги на бицепс ДК
Волжский/Волгоградская область, 18 июня 2022 года</t>
  </si>
  <si>
    <t>Всероссийский турнир
СПР Строгий подъем штанги на бицепс
Волжский/Волгоградская область, 18 июня 2022 года</t>
  </si>
  <si>
    <t>Всероссийский турнир
СПР Жим штанги стоя ДК
Волжский/Волгоградская область, 18 июня 2022 года</t>
  </si>
  <si>
    <t>Всероссийский турнир
СПР Жим штанги стоя
Волжский/Волгоградская область, 18 июня 2022 года</t>
  </si>
  <si>
    <t>Юниоры 20-23 (12.05.2002)/20</t>
  </si>
  <si>
    <t>Юниорки 20-23 (04.02.2001)/21</t>
  </si>
  <si>
    <t>Юниорки 20-23 (28.08.2001)/20</t>
  </si>
  <si>
    <t>Юниорки 20-23 (26.01.2001)/21</t>
  </si>
  <si>
    <t>Мастера 40-49 (18.01.1982)/40</t>
  </si>
  <si>
    <t>Юноши 13-19 (12.04.2006)/16</t>
  </si>
  <si>
    <t>Юноши 13-19 (05.12.2005)/16</t>
  </si>
  <si>
    <t>Мастера 40-49 (25.09.1976)/45</t>
  </si>
  <si>
    <t>Юноши 13-19 (07.12.2005)/16</t>
  </si>
  <si>
    <t>Юноши 13-19 (11.01.2004)/18</t>
  </si>
  <si>
    <t>Юноши 13-19 (14.05.2003)/19</t>
  </si>
  <si>
    <t>Юниоры 20-23 (27.12.2001)/20</t>
  </si>
  <si>
    <t>Юниоры 20-23 (19.02.2001)/21</t>
  </si>
  <si>
    <t>Мастера 50-59 (24.05.1972)/50</t>
  </si>
  <si>
    <t>Юноши 13-19 (18.11.2003)/18</t>
  </si>
  <si>
    <t>Юноши 13-19 (14.01.2010)/12</t>
  </si>
  <si>
    <t>Юниоры 20-23 (25.05.2001)/21</t>
  </si>
  <si>
    <t>Юноши 13-19 (28.04.2003)/19</t>
  </si>
  <si>
    <t>Мастера 40-49 (04.01.1975)/47</t>
  </si>
  <si>
    <t>Юниоры 20-23 (23.01.2002)/20</t>
  </si>
  <si>
    <t>Юниоры 20-23 (26.03.1999)/23</t>
  </si>
  <si>
    <t xml:space="preserve">Кудряшев Д. </t>
  </si>
  <si>
    <t>Горбунов А., Горбунов Е.</t>
  </si>
  <si>
    <t xml:space="preserve">Горбунов А., Горбунов Е. </t>
  </si>
  <si>
    <t xml:space="preserve">Малиновская В. </t>
  </si>
  <si>
    <t xml:space="preserve">Никитин С. </t>
  </si>
  <si>
    <t xml:space="preserve">Васильев А. </t>
  </si>
  <si>
    <t xml:space="preserve">Ахмедов А. </t>
  </si>
  <si>
    <t xml:space="preserve"> Волгоград </t>
  </si>
  <si>
    <t xml:space="preserve">Волжский </t>
  </si>
  <si>
    <t xml:space="preserve">Волгоград </t>
  </si>
  <si>
    <t xml:space="preserve">Аткарск </t>
  </si>
  <si>
    <t xml:space="preserve">Дубовка </t>
  </si>
  <si>
    <t xml:space="preserve">  Волгоград </t>
  </si>
  <si>
    <t xml:space="preserve"> Палласовка </t>
  </si>
  <si>
    <t xml:space="preserve">  Палласовка </t>
  </si>
  <si>
    <t xml:space="preserve"> Калач-на-Дону</t>
  </si>
  <si>
    <t xml:space="preserve"> Краснослободск</t>
  </si>
  <si>
    <t xml:space="preserve">  Калач-на-Дону </t>
  </si>
  <si>
    <t xml:space="preserve">  Краснослободск </t>
  </si>
  <si>
    <t xml:space="preserve">Рязань </t>
  </si>
  <si>
    <t xml:space="preserve">Краснослободск </t>
  </si>
  <si>
    <t xml:space="preserve"> Дубовка </t>
  </si>
  <si>
    <t xml:space="preserve">Гудермес </t>
  </si>
  <si>
    <t xml:space="preserve"> </t>
  </si>
  <si>
    <t>№</t>
  </si>
  <si>
    <t>Жим</t>
  </si>
  <si>
    <t>Тяга</t>
  </si>
  <si>
    <t xml:space="preserve">
Дата рождения/Возраст</t>
  </si>
  <si>
    <t>Возрастная группа</t>
  </si>
  <si>
    <t>O</t>
  </si>
  <si>
    <t>J</t>
  </si>
  <si>
    <t>M1</t>
  </si>
  <si>
    <t>M2</t>
  </si>
  <si>
    <t>M3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</si>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</sst>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CA9B2-7513-45C7-A44B-45D96712E9F7}">
  <dimension ref="A1:Q15"/>
  <sheetViews>
    <sheetView tabSelected="1"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9" style="5" bestFit="1" customWidth="1"/>
    <col min="4" max="4" width="21.5" style="5" bestFit="1" customWidth="1"/>
    <col min="5" max="5" width="10.5" style="6" bestFit="1" customWidth="1"/>
    <col min="6" max="6" width="25.83203125" style="5" customWidth="1"/>
    <col min="7" max="14" width="5.5" style="8" customWidth="1"/>
    <col min="15" max="15" width="7.83203125" style="7" bestFit="1" customWidth="1"/>
    <col min="16" max="16" width="7.5" style="7" bestFit="1" customWidth="1"/>
    <col min="17" max="17" width="27.33203125" style="5" bestFit="1" customWidth="1"/>
    <col min="18" max="16384" width="9.1640625" style="3"/>
  </cols>
  <sheetData>
    <row r="1" spans="1:17" s="2" customFormat="1" ht="29" customHeight="1">
      <c r="A1" s="43" t="s">
        <v>138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s="1" customFormat="1" ht="12.75" customHeight="1">
      <c r="A3" s="51" t="s">
        <v>189</v>
      </c>
      <c r="B3" s="35" t="s">
        <v>0</v>
      </c>
      <c r="C3" s="53" t="s">
        <v>192</v>
      </c>
      <c r="D3" s="53" t="s">
        <v>5</v>
      </c>
      <c r="E3" s="37" t="s">
        <v>193</v>
      </c>
      <c r="F3" s="55" t="s">
        <v>6</v>
      </c>
      <c r="G3" s="55" t="s">
        <v>190</v>
      </c>
      <c r="H3" s="55"/>
      <c r="I3" s="55"/>
      <c r="J3" s="55"/>
      <c r="K3" s="55" t="s">
        <v>191</v>
      </c>
      <c r="L3" s="55"/>
      <c r="M3" s="55"/>
      <c r="N3" s="55"/>
      <c r="O3" s="37" t="s">
        <v>1</v>
      </c>
      <c r="P3" s="37" t="s">
        <v>3</v>
      </c>
      <c r="Q3" s="39" t="s">
        <v>2</v>
      </c>
    </row>
    <row r="4" spans="1:17" s="1" customFormat="1" ht="21" customHeight="1" thickBot="1">
      <c r="A4" s="52"/>
      <c r="B4" s="36"/>
      <c r="C4" s="54"/>
      <c r="D4" s="54"/>
      <c r="E4" s="38"/>
      <c r="F4" s="5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8"/>
      <c r="P4" s="38"/>
      <c r="Q4" s="40"/>
    </row>
    <row r="5" spans="1:17" ht="16">
      <c r="A5" s="41" t="s">
        <v>7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7">
      <c r="A6" s="22" t="s">
        <v>29</v>
      </c>
      <c r="B6" s="9" t="s">
        <v>94</v>
      </c>
      <c r="C6" s="9" t="s">
        <v>145</v>
      </c>
      <c r="D6" s="9" t="s">
        <v>95</v>
      </c>
      <c r="E6" s="10" t="s">
        <v>195</v>
      </c>
      <c r="F6" s="9" t="s">
        <v>180</v>
      </c>
      <c r="G6" s="32" t="s">
        <v>77</v>
      </c>
      <c r="H6" s="32" t="s">
        <v>78</v>
      </c>
      <c r="I6" s="21" t="s">
        <v>96</v>
      </c>
      <c r="J6" s="22"/>
      <c r="K6" s="32" t="s">
        <v>76</v>
      </c>
      <c r="L6" s="32" t="s">
        <v>77</v>
      </c>
      <c r="M6" s="21" t="s">
        <v>78</v>
      </c>
      <c r="N6" s="22"/>
      <c r="O6" s="11" t="str">
        <f>"57,5"</f>
        <v>57,5</v>
      </c>
      <c r="P6" s="11" t="str">
        <f>"69,8970"</f>
        <v>69,8970</v>
      </c>
      <c r="Q6" s="9" t="s">
        <v>166</v>
      </c>
    </row>
    <row r="8" spans="1:17" ht="16">
      <c r="A8" s="33" t="s">
        <v>44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7">
      <c r="A9" s="22" t="s">
        <v>29</v>
      </c>
      <c r="B9" s="9" t="s">
        <v>97</v>
      </c>
      <c r="C9" s="9" t="s">
        <v>146</v>
      </c>
      <c r="D9" s="9" t="s">
        <v>98</v>
      </c>
      <c r="E9" s="10" t="s">
        <v>195</v>
      </c>
      <c r="F9" s="9" t="s">
        <v>181</v>
      </c>
      <c r="G9" s="32" t="s">
        <v>76</v>
      </c>
      <c r="H9" s="32" t="s">
        <v>77</v>
      </c>
      <c r="I9" s="32" t="s">
        <v>78</v>
      </c>
      <c r="J9" s="22"/>
      <c r="K9" s="32" t="s">
        <v>76</v>
      </c>
      <c r="L9" s="32" t="s">
        <v>99</v>
      </c>
      <c r="M9" s="21" t="s">
        <v>78</v>
      </c>
      <c r="N9" s="22"/>
      <c r="O9" s="11" t="str">
        <f>"58,0"</f>
        <v>58,0</v>
      </c>
      <c r="P9" s="11" t="str">
        <f>"60,9000"</f>
        <v>60,9000</v>
      </c>
      <c r="Q9" s="9" t="s">
        <v>166</v>
      </c>
    </row>
    <row r="11" spans="1:17" ht="16">
      <c r="A11" s="33" t="s">
        <v>34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7">
      <c r="A12" s="22" t="s">
        <v>29</v>
      </c>
      <c r="B12" s="9" t="s">
        <v>128</v>
      </c>
      <c r="C12" s="9" t="s">
        <v>129</v>
      </c>
      <c r="D12" s="9" t="s">
        <v>130</v>
      </c>
      <c r="E12" s="10" t="s">
        <v>194</v>
      </c>
      <c r="F12" s="9" t="s">
        <v>172</v>
      </c>
      <c r="G12" s="32" t="s">
        <v>66</v>
      </c>
      <c r="H12" s="21" t="s">
        <v>52</v>
      </c>
      <c r="I12" s="21" t="s">
        <v>52</v>
      </c>
      <c r="J12" s="22"/>
      <c r="K12" s="32" t="s">
        <v>8</v>
      </c>
      <c r="L12" s="21" t="s">
        <v>27</v>
      </c>
      <c r="M12" s="21" t="s">
        <v>27</v>
      </c>
      <c r="N12" s="22"/>
      <c r="O12" s="11" t="str">
        <f>"142,5"</f>
        <v>142,5</v>
      </c>
      <c r="P12" s="11" t="str">
        <f>"88,0792"</f>
        <v>88,0792</v>
      </c>
      <c r="Q12" s="9" t="s">
        <v>188</v>
      </c>
    </row>
    <row r="14" spans="1:17" ht="16">
      <c r="A14" s="33" t="s">
        <v>36</v>
      </c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7">
      <c r="A15" s="22" t="s">
        <v>29</v>
      </c>
      <c r="B15" s="9" t="s">
        <v>135</v>
      </c>
      <c r="C15" s="9" t="s">
        <v>136</v>
      </c>
      <c r="D15" s="9" t="s">
        <v>137</v>
      </c>
      <c r="E15" s="10" t="s">
        <v>194</v>
      </c>
      <c r="F15" s="9" t="s">
        <v>172</v>
      </c>
      <c r="G15" s="32" t="s">
        <v>24</v>
      </c>
      <c r="H15" s="32" t="s">
        <v>18</v>
      </c>
      <c r="I15" s="21" t="s">
        <v>10</v>
      </c>
      <c r="J15" s="22"/>
      <c r="K15" s="21" t="s">
        <v>46</v>
      </c>
      <c r="L15" s="32" t="s">
        <v>12</v>
      </c>
      <c r="M15" s="32" t="s">
        <v>8</v>
      </c>
      <c r="N15" s="22"/>
      <c r="O15" s="11" t="str">
        <f>"150,0"</f>
        <v>150,0</v>
      </c>
      <c r="P15" s="11" t="str">
        <f>"86,5350"</f>
        <v>86,5350</v>
      </c>
      <c r="Q15" s="9" t="s">
        <v>188</v>
      </c>
    </row>
  </sheetData>
  <mergeCells count="16"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A14:N14"/>
    <mergeCell ref="B3:B4"/>
    <mergeCell ref="O3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F7CC3-12C8-4BA9-A843-2332CDBF556E}">
  <dimension ref="A1:Q13"/>
  <sheetViews>
    <sheetView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23.6640625" style="5" bestFit="1" customWidth="1"/>
    <col min="3" max="3" width="29" style="5" bestFit="1" customWidth="1"/>
    <col min="4" max="4" width="21.5" style="5" bestFit="1" customWidth="1"/>
    <col min="5" max="5" width="10.5" style="6" bestFit="1" customWidth="1"/>
    <col min="6" max="6" width="26.83203125" style="5" customWidth="1"/>
    <col min="7" max="9" width="5.5" style="8" customWidth="1"/>
    <col min="10" max="10" width="4.83203125" style="8" customWidth="1"/>
    <col min="11" max="13" width="5.5" style="8" customWidth="1"/>
    <col min="14" max="14" width="4.83203125" style="8" customWidth="1"/>
    <col min="15" max="15" width="7.83203125" style="7" bestFit="1" customWidth="1"/>
    <col min="16" max="16" width="8.5" style="7" bestFit="1" customWidth="1"/>
    <col min="17" max="17" width="27.33203125" style="5" bestFit="1" customWidth="1"/>
    <col min="18" max="16384" width="9.1640625" style="3"/>
  </cols>
  <sheetData>
    <row r="1" spans="1:17" s="2" customFormat="1" ht="29" customHeight="1">
      <c r="A1" s="43" t="s">
        <v>139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s="1" customFormat="1" ht="12.75" customHeight="1">
      <c r="A3" s="51" t="s">
        <v>189</v>
      </c>
      <c r="B3" s="35" t="s">
        <v>0</v>
      </c>
      <c r="C3" s="53" t="s">
        <v>192</v>
      </c>
      <c r="D3" s="53" t="s">
        <v>5</v>
      </c>
      <c r="E3" s="37" t="s">
        <v>193</v>
      </c>
      <c r="F3" s="55" t="s">
        <v>6</v>
      </c>
      <c r="G3" s="55" t="s">
        <v>190</v>
      </c>
      <c r="H3" s="55"/>
      <c r="I3" s="55"/>
      <c r="J3" s="55"/>
      <c r="K3" s="55" t="s">
        <v>191</v>
      </c>
      <c r="L3" s="55"/>
      <c r="M3" s="55"/>
      <c r="N3" s="55"/>
      <c r="O3" s="37" t="s">
        <v>1</v>
      </c>
      <c r="P3" s="37" t="s">
        <v>3</v>
      </c>
      <c r="Q3" s="39" t="s">
        <v>2</v>
      </c>
    </row>
    <row r="4" spans="1:17" s="1" customFormat="1" ht="21" customHeight="1" thickBot="1">
      <c r="A4" s="52"/>
      <c r="B4" s="36"/>
      <c r="C4" s="54"/>
      <c r="D4" s="54"/>
      <c r="E4" s="38"/>
      <c r="F4" s="5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8"/>
      <c r="P4" s="38"/>
      <c r="Q4" s="40"/>
    </row>
    <row r="5" spans="1:17" ht="16">
      <c r="A5" s="41" t="s">
        <v>23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7">
      <c r="A6" s="22" t="s">
        <v>29</v>
      </c>
      <c r="B6" s="9" t="s">
        <v>74</v>
      </c>
      <c r="C6" s="9" t="s">
        <v>147</v>
      </c>
      <c r="D6" s="9" t="s">
        <v>75</v>
      </c>
      <c r="E6" s="10" t="s">
        <v>195</v>
      </c>
      <c r="F6" s="9" t="s">
        <v>172</v>
      </c>
      <c r="G6" s="32" t="s">
        <v>76</v>
      </c>
      <c r="H6" s="32" t="s">
        <v>77</v>
      </c>
      <c r="I6" s="32" t="s">
        <v>78</v>
      </c>
      <c r="J6" s="22"/>
      <c r="K6" s="32" t="s">
        <v>76</v>
      </c>
      <c r="L6" s="32" t="s">
        <v>77</v>
      </c>
      <c r="M6" s="21" t="s">
        <v>78</v>
      </c>
      <c r="N6" s="22"/>
      <c r="O6" s="11" t="str">
        <f>"57,5"</f>
        <v>57,5</v>
      </c>
      <c r="P6" s="11" t="str">
        <f>"48,0757"</f>
        <v>48,0757</v>
      </c>
      <c r="Q6" s="9" t="s">
        <v>166</v>
      </c>
    </row>
    <row r="8" spans="1:17" ht="16">
      <c r="A8" s="33" t="s">
        <v>34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7">
      <c r="A9" s="22" t="s">
        <v>29</v>
      </c>
      <c r="B9" s="9" t="s">
        <v>64</v>
      </c>
      <c r="C9" s="9" t="s">
        <v>148</v>
      </c>
      <c r="D9" s="9" t="s">
        <v>65</v>
      </c>
      <c r="E9" s="10" t="s">
        <v>196</v>
      </c>
      <c r="F9" s="9" t="s">
        <v>172</v>
      </c>
      <c r="G9" s="32" t="s">
        <v>37</v>
      </c>
      <c r="H9" s="32" t="s">
        <v>38</v>
      </c>
      <c r="I9" s="21" t="s">
        <v>21</v>
      </c>
      <c r="J9" s="22"/>
      <c r="K9" s="32" t="s">
        <v>28</v>
      </c>
      <c r="L9" s="32" t="s">
        <v>66</v>
      </c>
      <c r="M9" s="32" t="s">
        <v>24</v>
      </c>
      <c r="N9" s="22"/>
      <c r="O9" s="11" t="str">
        <f>"192,5"</f>
        <v>192,5</v>
      </c>
      <c r="P9" s="11" t="str">
        <f>"117,9255"</f>
        <v>117,9255</v>
      </c>
      <c r="Q9" s="9" t="s">
        <v>188</v>
      </c>
    </row>
    <row r="11" spans="1:17" ht="16">
      <c r="A11" s="33" t="s">
        <v>35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7">
      <c r="A12" s="24" t="s">
        <v>29</v>
      </c>
      <c r="B12" s="12" t="s">
        <v>133</v>
      </c>
      <c r="C12" s="12" t="s">
        <v>149</v>
      </c>
      <c r="D12" s="12" t="s">
        <v>134</v>
      </c>
      <c r="E12" s="13" t="s">
        <v>199</v>
      </c>
      <c r="F12" s="12" t="s">
        <v>172</v>
      </c>
      <c r="G12" s="23" t="s">
        <v>14</v>
      </c>
      <c r="H12" s="23" t="s">
        <v>20</v>
      </c>
      <c r="I12" s="23" t="s">
        <v>8</v>
      </c>
      <c r="J12" s="24"/>
      <c r="K12" s="23" t="s">
        <v>45</v>
      </c>
      <c r="L12" s="23" t="s">
        <v>46</v>
      </c>
      <c r="M12" s="28" t="s">
        <v>12</v>
      </c>
      <c r="N12" s="24"/>
      <c r="O12" s="14" t="str">
        <f>"110,0"</f>
        <v>110,0</v>
      </c>
      <c r="P12" s="14" t="str">
        <f>"64,8340"</f>
        <v>64,8340</v>
      </c>
      <c r="Q12" s="12" t="s">
        <v>166</v>
      </c>
    </row>
    <row r="13" spans="1:17">
      <c r="A13" s="26" t="s">
        <v>29</v>
      </c>
      <c r="B13" s="15" t="s">
        <v>67</v>
      </c>
      <c r="C13" s="15" t="s">
        <v>68</v>
      </c>
      <c r="D13" s="15" t="s">
        <v>69</v>
      </c>
      <c r="E13" s="16" t="s">
        <v>194</v>
      </c>
      <c r="F13" s="15" t="s">
        <v>172</v>
      </c>
      <c r="G13" s="25" t="s">
        <v>21</v>
      </c>
      <c r="H13" s="27" t="s">
        <v>59</v>
      </c>
      <c r="I13" s="27" t="s">
        <v>59</v>
      </c>
      <c r="J13" s="26"/>
      <c r="K13" s="25" t="s">
        <v>10</v>
      </c>
      <c r="L13" s="27" t="s">
        <v>11</v>
      </c>
      <c r="M13" s="25" t="s">
        <v>11</v>
      </c>
      <c r="N13" s="26"/>
      <c r="O13" s="17" t="str">
        <f>"210,0"</f>
        <v>210,0</v>
      </c>
      <c r="P13" s="17" t="str">
        <f>"122,1255"</f>
        <v>122,1255</v>
      </c>
      <c r="Q13" s="15" t="s">
        <v>188</v>
      </c>
    </row>
  </sheetData>
  <mergeCells count="15"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B3:B4"/>
    <mergeCell ref="O3:O4"/>
    <mergeCell ref="P3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BE09E-A990-4B0F-AF90-42B070AFF906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6.332031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1.1640625" style="5" customWidth="1"/>
    <col min="7" max="9" width="5.5" style="8" customWidth="1"/>
    <col min="10" max="10" width="4.83203125" style="8" customWidth="1"/>
    <col min="11" max="11" width="10.5" style="7" bestFit="1" customWidth="1"/>
    <col min="12" max="12" width="8.83203125" style="7" customWidth="1"/>
    <col min="13" max="13" width="22.6640625" style="5" customWidth="1"/>
    <col min="14" max="16384" width="9.1640625" style="3"/>
  </cols>
  <sheetData>
    <row r="1" spans="1:13" s="2" customFormat="1" ht="29" customHeight="1">
      <c r="A1" s="43" t="s">
        <v>142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189</v>
      </c>
      <c r="B3" s="35" t="s">
        <v>0</v>
      </c>
      <c r="C3" s="53" t="s">
        <v>192</v>
      </c>
      <c r="D3" s="53" t="s">
        <v>5</v>
      </c>
      <c r="E3" s="37" t="s">
        <v>193</v>
      </c>
      <c r="F3" s="55" t="s">
        <v>6</v>
      </c>
      <c r="G3" s="55" t="s">
        <v>190</v>
      </c>
      <c r="H3" s="55"/>
      <c r="I3" s="55"/>
      <c r="J3" s="55"/>
      <c r="K3" s="37" t="s">
        <v>42</v>
      </c>
      <c r="L3" s="37" t="s">
        <v>3</v>
      </c>
      <c r="M3" s="39" t="s">
        <v>2</v>
      </c>
    </row>
    <row r="4" spans="1:13" s="1" customFormat="1" ht="21" customHeight="1" thickBot="1">
      <c r="A4" s="52"/>
      <c r="B4" s="36"/>
      <c r="C4" s="54"/>
      <c r="D4" s="54"/>
      <c r="E4" s="38"/>
      <c r="F4" s="54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35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22" t="s">
        <v>29</v>
      </c>
      <c r="B6" s="9" t="s">
        <v>54</v>
      </c>
      <c r="C6" s="9" t="s">
        <v>55</v>
      </c>
      <c r="D6" s="9" t="s">
        <v>56</v>
      </c>
      <c r="E6" s="10" t="s">
        <v>194</v>
      </c>
      <c r="F6" s="9" t="s">
        <v>178</v>
      </c>
      <c r="G6" s="32" t="s">
        <v>73</v>
      </c>
      <c r="H6" s="32" t="s">
        <v>26</v>
      </c>
      <c r="I6" s="21" t="s">
        <v>53</v>
      </c>
      <c r="J6" s="22"/>
      <c r="K6" s="11" t="str">
        <f>"110,0"</f>
        <v>110,0</v>
      </c>
      <c r="L6" s="11" t="str">
        <f>"64,3280"</f>
        <v>64,3280</v>
      </c>
      <c r="M6" s="9" t="s">
        <v>171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2B174-DE9D-4FC0-84DA-A22BC02BB5E5}">
  <dimension ref="A1:M15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21.1640625" style="5" customWidth="1"/>
    <col min="7" max="9" width="5.5" style="8" customWidth="1"/>
    <col min="10" max="10" width="4.83203125" style="8" customWidth="1"/>
    <col min="11" max="11" width="10.5" style="7" bestFit="1" customWidth="1"/>
    <col min="12" max="12" width="7.5" style="7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43" t="s">
        <v>143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189</v>
      </c>
      <c r="B3" s="35" t="s">
        <v>0</v>
      </c>
      <c r="C3" s="53" t="s">
        <v>192</v>
      </c>
      <c r="D3" s="53" t="s">
        <v>5</v>
      </c>
      <c r="E3" s="37" t="s">
        <v>193</v>
      </c>
      <c r="F3" s="55" t="s">
        <v>6</v>
      </c>
      <c r="G3" s="55" t="s">
        <v>190</v>
      </c>
      <c r="H3" s="55"/>
      <c r="I3" s="55"/>
      <c r="J3" s="55"/>
      <c r="K3" s="37" t="s">
        <v>42</v>
      </c>
      <c r="L3" s="37" t="s">
        <v>3</v>
      </c>
      <c r="M3" s="39" t="s">
        <v>2</v>
      </c>
    </row>
    <row r="4" spans="1:13" s="1" customFormat="1" ht="21" customHeight="1" thickBot="1">
      <c r="A4" s="52"/>
      <c r="B4" s="36"/>
      <c r="C4" s="54"/>
      <c r="D4" s="54"/>
      <c r="E4" s="38"/>
      <c r="F4" s="54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34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22" t="s">
        <v>29</v>
      </c>
      <c r="B6" s="9" t="s">
        <v>64</v>
      </c>
      <c r="C6" s="9" t="s">
        <v>148</v>
      </c>
      <c r="D6" s="9" t="s">
        <v>65</v>
      </c>
      <c r="E6" s="10" t="s">
        <v>196</v>
      </c>
      <c r="F6" s="9" t="s">
        <v>174</v>
      </c>
      <c r="G6" s="32" t="s">
        <v>37</v>
      </c>
      <c r="H6" s="32" t="s">
        <v>38</v>
      </c>
      <c r="I6" s="21" t="s">
        <v>21</v>
      </c>
      <c r="J6" s="22"/>
      <c r="K6" s="11" t="str">
        <f>"112,5"</f>
        <v>112,5</v>
      </c>
      <c r="L6" s="11" t="str">
        <f>"68,9175"</f>
        <v>68,9175</v>
      </c>
      <c r="M6" s="9" t="s">
        <v>188</v>
      </c>
    </row>
    <row r="8" spans="1:13" ht="16">
      <c r="A8" s="33" t="s">
        <v>35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22" t="s">
        <v>29</v>
      </c>
      <c r="B9" s="9" t="s">
        <v>67</v>
      </c>
      <c r="C9" s="9" t="s">
        <v>68</v>
      </c>
      <c r="D9" s="9" t="s">
        <v>69</v>
      </c>
      <c r="E9" s="10" t="s">
        <v>194</v>
      </c>
      <c r="F9" s="9" t="s">
        <v>174</v>
      </c>
      <c r="G9" s="32" t="s">
        <v>21</v>
      </c>
      <c r="H9" s="21" t="s">
        <v>59</v>
      </c>
      <c r="I9" s="21" t="s">
        <v>59</v>
      </c>
      <c r="J9" s="22"/>
      <c r="K9" s="11" t="str">
        <f>"115,0"</f>
        <v>115,0</v>
      </c>
      <c r="L9" s="11" t="str">
        <f>"66,8783"</f>
        <v>66,8783</v>
      </c>
      <c r="M9" s="9" t="s">
        <v>188</v>
      </c>
    </row>
    <row r="11" spans="1:13" ht="16">
      <c r="A11" s="33" t="s">
        <v>36</v>
      </c>
      <c r="B11" s="33"/>
      <c r="C11" s="34"/>
      <c r="D11" s="34"/>
      <c r="E11" s="34"/>
      <c r="F11" s="34"/>
      <c r="G11" s="34"/>
      <c r="H11" s="34"/>
      <c r="I11" s="34"/>
      <c r="J11" s="34"/>
    </row>
    <row r="12" spans="1:13">
      <c r="A12" s="22" t="s">
        <v>29</v>
      </c>
      <c r="B12" s="9" t="s">
        <v>39</v>
      </c>
      <c r="C12" s="9" t="s">
        <v>164</v>
      </c>
      <c r="D12" s="9" t="s">
        <v>40</v>
      </c>
      <c r="E12" s="10" t="s">
        <v>195</v>
      </c>
      <c r="F12" s="9" t="s">
        <v>175</v>
      </c>
      <c r="G12" s="32" t="s">
        <v>18</v>
      </c>
      <c r="H12" s="32" t="s">
        <v>16</v>
      </c>
      <c r="I12" s="21" t="s">
        <v>17</v>
      </c>
      <c r="J12" s="22"/>
      <c r="K12" s="11" t="str">
        <f>"92,5"</f>
        <v>92,5</v>
      </c>
      <c r="L12" s="11" t="str">
        <f>"53,5112"</f>
        <v>53,5112</v>
      </c>
      <c r="M12" s="9" t="s">
        <v>188</v>
      </c>
    </row>
    <row r="14" spans="1:13" ht="16">
      <c r="A14" s="33" t="s">
        <v>41</v>
      </c>
      <c r="B14" s="33"/>
      <c r="C14" s="34"/>
      <c r="D14" s="34"/>
      <c r="E14" s="34"/>
      <c r="F14" s="34"/>
      <c r="G14" s="34"/>
      <c r="H14" s="34"/>
      <c r="I14" s="34"/>
      <c r="J14" s="34"/>
    </row>
    <row r="15" spans="1:13">
      <c r="A15" s="22" t="s">
        <v>29</v>
      </c>
      <c r="B15" s="9" t="s">
        <v>70</v>
      </c>
      <c r="C15" s="9" t="s">
        <v>71</v>
      </c>
      <c r="D15" s="9" t="s">
        <v>72</v>
      </c>
      <c r="E15" s="10" t="s">
        <v>194</v>
      </c>
      <c r="F15" s="9" t="s">
        <v>175</v>
      </c>
      <c r="G15" s="32" t="s">
        <v>26</v>
      </c>
      <c r="H15" s="32" t="s">
        <v>21</v>
      </c>
      <c r="I15" s="32" t="s">
        <v>22</v>
      </c>
      <c r="J15" s="22"/>
      <c r="K15" s="11" t="str">
        <f>"120,0"</f>
        <v>120,0</v>
      </c>
      <c r="L15" s="11" t="str">
        <f>"66,3360"</f>
        <v>66,3360</v>
      </c>
      <c r="M15" s="9" t="s">
        <v>188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B3:B4"/>
    <mergeCell ref="K3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C619E-9250-42B0-8DB7-09594381D0C3}">
  <dimension ref="A1:M40"/>
  <sheetViews>
    <sheetView topLeftCell="A17" workbookViewId="0">
      <selection activeCell="E41" sqref="E41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9" style="5" bestFit="1" customWidth="1"/>
    <col min="4" max="4" width="21.5" style="5" bestFit="1" customWidth="1"/>
    <col min="5" max="5" width="10.5" style="6" bestFit="1" customWidth="1"/>
    <col min="6" max="6" width="25.83203125" style="5" customWidth="1"/>
    <col min="7" max="9" width="5.5" style="8" customWidth="1"/>
    <col min="10" max="10" width="4.83203125" style="8" customWidth="1"/>
    <col min="11" max="11" width="10.5" style="7" bestFit="1" customWidth="1"/>
    <col min="12" max="12" width="10" style="7" customWidth="1"/>
    <col min="13" max="13" width="30.1640625" style="5" bestFit="1" customWidth="1"/>
    <col min="14" max="16384" width="9.1640625" style="3"/>
  </cols>
  <sheetData>
    <row r="1" spans="1:13" s="2" customFormat="1" ht="29" customHeight="1">
      <c r="A1" s="43" t="s">
        <v>140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189</v>
      </c>
      <c r="B3" s="35" t="s">
        <v>0</v>
      </c>
      <c r="C3" s="53" t="s">
        <v>192</v>
      </c>
      <c r="D3" s="53" t="s">
        <v>5</v>
      </c>
      <c r="E3" s="37" t="s">
        <v>193</v>
      </c>
      <c r="F3" s="55" t="s">
        <v>6</v>
      </c>
      <c r="G3" s="55" t="s">
        <v>190</v>
      </c>
      <c r="H3" s="55"/>
      <c r="I3" s="55"/>
      <c r="J3" s="55"/>
      <c r="K3" s="37" t="s">
        <v>42</v>
      </c>
      <c r="L3" s="37" t="s">
        <v>3</v>
      </c>
      <c r="M3" s="39" t="s">
        <v>2</v>
      </c>
    </row>
    <row r="4" spans="1:13" s="1" customFormat="1" ht="21" customHeight="1" thickBot="1">
      <c r="A4" s="52"/>
      <c r="B4" s="36"/>
      <c r="C4" s="54"/>
      <c r="D4" s="54"/>
      <c r="E4" s="38"/>
      <c r="F4" s="54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7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22" t="s">
        <v>29</v>
      </c>
      <c r="B6" s="9" t="s">
        <v>94</v>
      </c>
      <c r="C6" s="9" t="s">
        <v>145</v>
      </c>
      <c r="D6" s="9" t="s">
        <v>95</v>
      </c>
      <c r="E6" s="10" t="s">
        <v>195</v>
      </c>
      <c r="F6" s="9" t="s">
        <v>182</v>
      </c>
      <c r="G6" s="32" t="s">
        <v>76</v>
      </c>
      <c r="H6" s="32" t="s">
        <v>77</v>
      </c>
      <c r="I6" s="21" t="s">
        <v>78</v>
      </c>
      <c r="J6" s="22"/>
      <c r="K6" s="11" t="str">
        <f>"27,5"</f>
        <v>27,5</v>
      </c>
      <c r="L6" s="11" t="str">
        <f>"33,4290"</f>
        <v>33,4290</v>
      </c>
      <c r="M6" s="9" t="s">
        <v>167</v>
      </c>
    </row>
    <row r="8" spans="1:13" ht="16">
      <c r="A8" s="33" t="s">
        <v>44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22" t="s">
        <v>29</v>
      </c>
      <c r="B9" s="9" t="s">
        <v>97</v>
      </c>
      <c r="C9" s="9" t="s">
        <v>146</v>
      </c>
      <c r="D9" s="9" t="s">
        <v>98</v>
      </c>
      <c r="E9" s="10" t="s">
        <v>195</v>
      </c>
      <c r="F9" s="9" t="s">
        <v>183</v>
      </c>
      <c r="G9" s="32" t="s">
        <v>76</v>
      </c>
      <c r="H9" s="32" t="s">
        <v>99</v>
      </c>
      <c r="I9" s="21" t="s">
        <v>78</v>
      </c>
      <c r="J9" s="22"/>
      <c r="K9" s="11" t="str">
        <f>"28,0"</f>
        <v>28,0</v>
      </c>
      <c r="L9" s="11" t="str">
        <f>"29,4000"</f>
        <v>29,4000</v>
      </c>
      <c r="M9" s="9" t="s">
        <v>167</v>
      </c>
    </row>
    <row r="11" spans="1:13" ht="16">
      <c r="A11" s="33" t="s">
        <v>31</v>
      </c>
      <c r="B11" s="33"/>
      <c r="C11" s="34"/>
      <c r="D11" s="34"/>
      <c r="E11" s="34"/>
      <c r="F11" s="34"/>
      <c r="G11" s="34"/>
      <c r="H11" s="34"/>
      <c r="I11" s="34"/>
      <c r="J11" s="34"/>
    </row>
    <row r="12" spans="1:13">
      <c r="A12" s="24" t="s">
        <v>29</v>
      </c>
      <c r="B12" s="12" t="s">
        <v>100</v>
      </c>
      <c r="C12" s="12" t="s">
        <v>101</v>
      </c>
      <c r="D12" s="12" t="s">
        <v>102</v>
      </c>
      <c r="E12" s="13" t="s">
        <v>194</v>
      </c>
      <c r="F12" s="12" t="s">
        <v>172</v>
      </c>
      <c r="G12" s="28" t="s">
        <v>103</v>
      </c>
      <c r="H12" s="23" t="s">
        <v>103</v>
      </c>
      <c r="I12" s="23" t="s">
        <v>104</v>
      </c>
      <c r="J12" s="24"/>
      <c r="K12" s="14" t="str">
        <f>"37,5"</f>
        <v>37,5</v>
      </c>
      <c r="L12" s="14" t="str">
        <f>"37,2356"</f>
        <v>37,2356</v>
      </c>
      <c r="M12" s="12" t="s">
        <v>105</v>
      </c>
    </row>
    <row r="13" spans="1:13">
      <c r="A13" s="26" t="s">
        <v>30</v>
      </c>
      <c r="B13" s="15" t="s">
        <v>47</v>
      </c>
      <c r="C13" s="15" t="s">
        <v>48</v>
      </c>
      <c r="D13" s="15" t="s">
        <v>32</v>
      </c>
      <c r="E13" s="16" t="s">
        <v>194</v>
      </c>
      <c r="F13" s="15" t="s">
        <v>177</v>
      </c>
      <c r="G13" s="25" t="s">
        <v>103</v>
      </c>
      <c r="H13" s="27" t="s">
        <v>104</v>
      </c>
      <c r="I13" s="27" t="s">
        <v>104</v>
      </c>
      <c r="J13" s="26"/>
      <c r="K13" s="17" t="str">
        <f>"35,0"</f>
        <v>35,0</v>
      </c>
      <c r="L13" s="17" t="str">
        <f>"35,3255"</f>
        <v>35,3255</v>
      </c>
      <c r="M13" s="15" t="s">
        <v>188</v>
      </c>
    </row>
    <row r="15" spans="1:13" ht="16">
      <c r="A15" s="33" t="s">
        <v>50</v>
      </c>
      <c r="B15" s="33"/>
      <c r="C15" s="34"/>
      <c r="D15" s="34"/>
      <c r="E15" s="34"/>
      <c r="F15" s="34"/>
      <c r="G15" s="34"/>
      <c r="H15" s="34"/>
      <c r="I15" s="34"/>
      <c r="J15" s="34"/>
    </row>
    <row r="16" spans="1:13">
      <c r="A16" s="22" t="s">
        <v>29</v>
      </c>
      <c r="B16" s="9" t="s">
        <v>106</v>
      </c>
      <c r="C16" s="9" t="s">
        <v>150</v>
      </c>
      <c r="D16" s="9" t="s">
        <v>107</v>
      </c>
      <c r="E16" s="10" t="s">
        <v>199</v>
      </c>
      <c r="F16" s="9" t="s">
        <v>173</v>
      </c>
      <c r="G16" s="32" t="s">
        <v>76</v>
      </c>
      <c r="H16" s="32" t="s">
        <v>78</v>
      </c>
      <c r="I16" s="21" t="s">
        <v>96</v>
      </c>
      <c r="J16" s="22"/>
      <c r="K16" s="11" t="str">
        <f>"30,0"</f>
        <v>30,0</v>
      </c>
      <c r="L16" s="11" t="str">
        <f>"30,4350"</f>
        <v>30,4350</v>
      </c>
      <c r="M16" s="9" t="s">
        <v>168</v>
      </c>
    </row>
    <row r="18" spans="1:13" ht="16">
      <c r="A18" s="33" t="s">
        <v>9</v>
      </c>
      <c r="B18" s="33"/>
      <c r="C18" s="34"/>
      <c r="D18" s="34"/>
      <c r="E18" s="34"/>
      <c r="F18" s="34"/>
      <c r="G18" s="34"/>
      <c r="H18" s="34"/>
      <c r="I18" s="34"/>
      <c r="J18" s="34"/>
    </row>
    <row r="19" spans="1:13">
      <c r="A19" s="24" t="s">
        <v>29</v>
      </c>
      <c r="B19" s="12" t="s">
        <v>108</v>
      </c>
      <c r="C19" s="12" t="s">
        <v>144</v>
      </c>
      <c r="D19" s="12" t="s">
        <v>109</v>
      </c>
      <c r="E19" s="13" t="s">
        <v>195</v>
      </c>
      <c r="F19" s="12" t="s">
        <v>177</v>
      </c>
      <c r="G19" s="23" t="s">
        <v>20</v>
      </c>
      <c r="H19" s="23" t="s">
        <v>8</v>
      </c>
      <c r="I19" s="28" t="s">
        <v>27</v>
      </c>
      <c r="J19" s="24"/>
      <c r="K19" s="14" t="str">
        <f>"65,0"</f>
        <v>65,0</v>
      </c>
      <c r="L19" s="14" t="str">
        <f>"49,9915"</f>
        <v>49,9915</v>
      </c>
      <c r="M19" s="12" t="s">
        <v>165</v>
      </c>
    </row>
    <row r="20" spans="1:13">
      <c r="A20" s="30" t="s">
        <v>29</v>
      </c>
      <c r="B20" s="18" t="s">
        <v>110</v>
      </c>
      <c r="C20" s="18" t="s">
        <v>111</v>
      </c>
      <c r="D20" s="18" t="s">
        <v>112</v>
      </c>
      <c r="E20" s="19" t="s">
        <v>194</v>
      </c>
      <c r="F20" s="18" t="s">
        <v>184</v>
      </c>
      <c r="G20" s="29" t="s">
        <v>51</v>
      </c>
      <c r="H20" s="30"/>
      <c r="I20" s="30"/>
      <c r="J20" s="30"/>
      <c r="K20" s="20" t="str">
        <f>"42,5"</f>
        <v>42,5</v>
      </c>
      <c r="L20" s="20" t="str">
        <f>"31,9685"</f>
        <v>31,9685</v>
      </c>
      <c r="M20" s="18" t="s">
        <v>188</v>
      </c>
    </row>
    <row r="21" spans="1:13">
      <c r="A21" s="26" t="s">
        <v>29</v>
      </c>
      <c r="B21" s="15" t="s">
        <v>110</v>
      </c>
      <c r="C21" s="15" t="s">
        <v>151</v>
      </c>
      <c r="D21" s="15" t="s">
        <v>112</v>
      </c>
      <c r="E21" s="16" t="s">
        <v>196</v>
      </c>
      <c r="F21" s="15" t="s">
        <v>184</v>
      </c>
      <c r="G21" s="25" t="s">
        <v>51</v>
      </c>
      <c r="H21" s="26"/>
      <c r="I21" s="26"/>
      <c r="J21" s="26"/>
      <c r="K21" s="17" t="str">
        <f>"42,5"</f>
        <v>42,5</v>
      </c>
      <c r="L21" s="17" t="str">
        <f>"33,7268"</f>
        <v>33,7268</v>
      </c>
      <c r="M21" s="15" t="s">
        <v>188</v>
      </c>
    </row>
    <row r="23" spans="1:13" ht="16">
      <c r="A23" s="33" t="s">
        <v>23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3">
      <c r="A24" s="24" t="s">
        <v>29</v>
      </c>
      <c r="B24" s="12" t="s">
        <v>60</v>
      </c>
      <c r="C24" s="12" t="s">
        <v>152</v>
      </c>
      <c r="D24" s="12" t="s">
        <v>61</v>
      </c>
      <c r="E24" s="13" t="s">
        <v>199</v>
      </c>
      <c r="F24" s="12" t="s">
        <v>179</v>
      </c>
      <c r="G24" s="28" t="s">
        <v>46</v>
      </c>
      <c r="H24" s="23" t="s">
        <v>12</v>
      </c>
      <c r="I24" s="23" t="s">
        <v>19</v>
      </c>
      <c r="J24" s="24"/>
      <c r="K24" s="14" t="str">
        <f>"57,5"</f>
        <v>57,5</v>
      </c>
      <c r="L24" s="14" t="str">
        <f>"40,4886"</f>
        <v>40,4886</v>
      </c>
      <c r="M24" s="12" t="s">
        <v>188</v>
      </c>
    </row>
    <row r="25" spans="1:13">
      <c r="A25" s="30" t="s">
        <v>30</v>
      </c>
      <c r="B25" s="18" t="s">
        <v>113</v>
      </c>
      <c r="C25" s="18" t="s">
        <v>153</v>
      </c>
      <c r="D25" s="18" t="s">
        <v>114</v>
      </c>
      <c r="E25" s="19" t="s">
        <v>199</v>
      </c>
      <c r="F25" s="18" t="s">
        <v>172</v>
      </c>
      <c r="G25" s="29" t="s">
        <v>85</v>
      </c>
      <c r="H25" s="29" t="s">
        <v>12</v>
      </c>
      <c r="I25" s="29" t="s">
        <v>13</v>
      </c>
      <c r="J25" s="30"/>
      <c r="K25" s="20" t="str">
        <f>"52,5"</f>
        <v>52,5</v>
      </c>
      <c r="L25" s="20" t="str">
        <f>"37,4456"</f>
        <v>37,4456</v>
      </c>
      <c r="M25" s="18" t="s">
        <v>169</v>
      </c>
    </row>
    <row r="26" spans="1:13">
      <c r="A26" s="30" t="s">
        <v>43</v>
      </c>
      <c r="B26" s="18" t="s">
        <v>115</v>
      </c>
      <c r="C26" s="18" t="s">
        <v>154</v>
      </c>
      <c r="D26" s="18" t="s">
        <v>114</v>
      </c>
      <c r="E26" s="19" t="s">
        <v>199</v>
      </c>
      <c r="F26" s="18" t="s">
        <v>172</v>
      </c>
      <c r="G26" s="29" t="s">
        <v>85</v>
      </c>
      <c r="H26" s="29" t="s">
        <v>12</v>
      </c>
      <c r="I26" s="31" t="s">
        <v>14</v>
      </c>
      <c r="J26" s="30"/>
      <c r="K26" s="20" t="str">
        <f>"50,0"</f>
        <v>50,0</v>
      </c>
      <c r="L26" s="20" t="str">
        <f>"35,6625"</f>
        <v>35,6625</v>
      </c>
      <c r="M26" s="18" t="s">
        <v>169</v>
      </c>
    </row>
    <row r="27" spans="1:13">
      <c r="A27" s="30" t="s">
        <v>29</v>
      </c>
      <c r="B27" s="18" t="s">
        <v>116</v>
      </c>
      <c r="C27" s="18" t="s">
        <v>155</v>
      </c>
      <c r="D27" s="18" t="s">
        <v>58</v>
      </c>
      <c r="E27" s="19" t="s">
        <v>195</v>
      </c>
      <c r="F27" s="18" t="s">
        <v>173</v>
      </c>
      <c r="G27" s="29" t="s">
        <v>12</v>
      </c>
      <c r="H27" s="29" t="s">
        <v>14</v>
      </c>
      <c r="I27" s="31" t="s">
        <v>19</v>
      </c>
      <c r="J27" s="30"/>
      <c r="K27" s="20" t="str">
        <f>"55,0"</f>
        <v>55,0</v>
      </c>
      <c r="L27" s="20" t="str">
        <f>"38,5633"</f>
        <v>38,5633</v>
      </c>
      <c r="M27" s="18" t="s">
        <v>169</v>
      </c>
    </row>
    <row r="28" spans="1:13">
      <c r="A28" s="30" t="s">
        <v>30</v>
      </c>
      <c r="B28" s="18" t="s">
        <v>117</v>
      </c>
      <c r="C28" s="18" t="s">
        <v>156</v>
      </c>
      <c r="D28" s="18" t="s">
        <v>118</v>
      </c>
      <c r="E28" s="19" t="s">
        <v>195</v>
      </c>
      <c r="F28" s="18" t="s">
        <v>173</v>
      </c>
      <c r="G28" s="29" t="s">
        <v>46</v>
      </c>
      <c r="H28" s="29" t="s">
        <v>12</v>
      </c>
      <c r="I28" s="31" t="s">
        <v>14</v>
      </c>
      <c r="J28" s="30"/>
      <c r="K28" s="20" t="str">
        <f>"50,0"</f>
        <v>50,0</v>
      </c>
      <c r="L28" s="20" t="str">
        <f>"35,5475"</f>
        <v>35,5475</v>
      </c>
      <c r="M28" s="18" t="s">
        <v>167</v>
      </c>
    </row>
    <row r="29" spans="1:13">
      <c r="A29" s="26" t="s">
        <v>29</v>
      </c>
      <c r="B29" s="15" t="s">
        <v>119</v>
      </c>
      <c r="C29" s="15" t="s">
        <v>120</v>
      </c>
      <c r="D29" s="15" t="s">
        <v>121</v>
      </c>
      <c r="E29" s="16" t="s">
        <v>198</v>
      </c>
      <c r="F29" s="15" t="s">
        <v>172</v>
      </c>
      <c r="G29" s="25" t="s">
        <v>45</v>
      </c>
      <c r="H29" s="25" t="s">
        <v>51</v>
      </c>
      <c r="I29" s="27" t="s">
        <v>46</v>
      </c>
      <c r="J29" s="26"/>
      <c r="K29" s="17" t="str">
        <f>"42,5"</f>
        <v>42,5</v>
      </c>
      <c r="L29" s="17" t="str">
        <f>"41,3825"</f>
        <v>41,3825</v>
      </c>
      <c r="M29" s="15" t="s">
        <v>188</v>
      </c>
    </row>
    <row r="31" spans="1:13" ht="16">
      <c r="A31" s="33" t="s">
        <v>33</v>
      </c>
      <c r="B31" s="33"/>
      <c r="C31" s="34"/>
      <c r="D31" s="34"/>
      <c r="E31" s="34"/>
      <c r="F31" s="34"/>
      <c r="G31" s="34"/>
      <c r="H31" s="34"/>
      <c r="I31" s="34"/>
      <c r="J31" s="34"/>
    </row>
    <row r="32" spans="1:13">
      <c r="A32" s="22" t="s">
        <v>29</v>
      </c>
      <c r="B32" s="9" t="s">
        <v>122</v>
      </c>
      <c r="C32" s="9" t="s">
        <v>123</v>
      </c>
      <c r="D32" s="9" t="s">
        <v>124</v>
      </c>
      <c r="E32" s="10" t="s">
        <v>194</v>
      </c>
      <c r="F32" s="9" t="s">
        <v>176</v>
      </c>
      <c r="G32" s="32" t="s">
        <v>13</v>
      </c>
      <c r="H32" s="32" t="s">
        <v>19</v>
      </c>
      <c r="I32" s="32" t="s">
        <v>20</v>
      </c>
      <c r="J32" s="32" t="s">
        <v>49</v>
      </c>
      <c r="K32" s="11" t="str">
        <f>"60,0"</f>
        <v>60,0</v>
      </c>
      <c r="L32" s="11" t="str">
        <f>"39,0480"</f>
        <v>39,0480</v>
      </c>
      <c r="M32" s="9" t="s">
        <v>188</v>
      </c>
    </row>
    <row r="34" spans="1:13" ht="16">
      <c r="A34" s="33" t="s">
        <v>34</v>
      </c>
      <c r="B34" s="33"/>
      <c r="C34" s="34"/>
      <c r="D34" s="34"/>
      <c r="E34" s="34"/>
      <c r="F34" s="34"/>
      <c r="G34" s="34"/>
      <c r="H34" s="34"/>
      <c r="I34" s="34"/>
      <c r="J34" s="34"/>
    </row>
    <row r="35" spans="1:13">
      <c r="A35" s="24" t="s">
        <v>29</v>
      </c>
      <c r="B35" s="12" t="s">
        <v>125</v>
      </c>
      <c r="C35" s="12" t="s">
        <v>126</v>
      </c>
      <c r="D35" s="12" t="s">
        <v>127</v>
      </c>
      <c r="E35" s="13" t="s">
        <v>194</v>
      </c>
      <c r="F35" s="12" t="s">
        <v>172</v>
      </c>
      <c r="G35" s="23" t="s">
        <v>8</v>
      </c>
      <c r="H35" s="28" t="s">
        <v>27</v>
      </c>
      <c r="I35" s="23" t="s">
        <v>27</v>
      </c>
      <c r="J35" s="24"/>
      <c r="K35" s="14" t="str">
        <f>"70,0"</f>
        <v>70,0</v>
      </c>
      <c r="L35" s="14" t="str">
        <f>"44,0930"</f>
        <v>44,0930</v>
      </c>
      <c r="M35" s="12" t="s">
        <v>169</v>
      </c>
    </row>
    <row r="36" spans="1:13">
      <c r="A36" s="30" t="s">
        <v>30</v>
      </c>
      <c r="B36" s="18" t="s">
        <v>128</v>
      </c>
      <c r="C36" s="18" t="s">
        <v>129</v>
      </c>
      <c r="D36" s="18" t="s">
        <v>130</v>
      </c>
      <c r="E36" s="19" t="s">
        <v>194</v>
      </c>
      <c r="F36" s="18" t="s">
        <v>172</v>
      </c>
      <c r="G36" s="29" t="s">
        <v>8</v>
      </c>
      <c r="H36" s="31" t="s">
        <v>27</v>
      </c>
      <c r="I36" s="31" t="s">
        <v>27</v>
      </c>
      <c r="J36" s="30"/>
      <c r="K36" s="20" t="str">
        <f>"65,0"</f>
        <v>65,0</v>
      </c>
      <c r="L36" s="20" t="str">
        <f>"40,1765"</f>
        <v>40,1765</v>
      </c>
      <c r="M36" s="18" t="s">
        <v>188</v>
      </c>
    </row>
    <row r="37" spans="1:13">
      <c r="A37" s="26" t="s">
        <v>29</v>
      </c>
      <c r="B37" s="15" t="s">
        <v>131</v>
      </c>
      <c r="C37" s="15" t="s">
        <v>157</v>
      </c>
      <c r="D37" s="15" t="s">
        <v>132</v>
      </c>
      <c r="E37" s="16" t="s">
        <v>197</v>
      </c>
      <c r="F37" s="15" t="s">
        <v>172</v>
      </c>
      <c r="G37" s="25" t="s">
        <v>20</v>
      </c>
      <c r="H37" s="25" t="s">
        <v>8</v>
      </c>
      <c r="I37" s="27" t="s">
        <v>25</v>
      </c>
      <c r="J37" s="26"/>
      <c r="K37" s="17" t="str">
        <f>"65,0"</f>
        <v>65,0</v>
      </c>
      <c r="L37" s="17" t="str">
        <f>"45,6051"</f>
        <v>45,6051</v>
      </c>
      <c r="M37" s="15" t="s">
        <v>170</v>
      </c>
    </row>
    <row r="39" spans="1:13" ht="16">
      <c r="A39" s="33" t="s">
        <v>35</v>
      </c>
      <c r="B39" s="33"/>
      <c r="C39" s="34"/>
      <c r="D39" s="34"/>
      <c r="E39" s="34"/>
      <c r="F39" s="34"/>
      <c r="G39" s="34"/>
      <c r="H39" s="34"/>
      <c r="I39" s="34"/>
      <c r="J39" s="34"/>
    </row>
    <row r="40" spans="1:13">
      <c r="A40" s="22" t="s">
        <v>29</v>
      </c>
      <c r="B40" s="9" t="s">
        <v>62</v>
      </c>
      <c r="C40" s="9" t="s">
        <v>158</v>
      </c>
      <c r="D40" s="9" t="s">
        <v>63</v>
      </c>
      <c r="E40" s="10" t="s">
        <v>199</v>
      </c>
      <c r="F40" s="9" t="s">
        <v>172</v>
      </c>
      <c r="G40" s="32" t="s">
        <v>19</v>
      </c>
      <c r="H40" s="32" t="s">
        <v>49</v>
      </c>
      <c r="I40" s="32" t="s">
        <v>8</v>
      </c>
      <c r="J40" s="22"/>
      <c r="K40" s="11" t="str">
        <f>"65,0"</f>
        <v>65,0</v>
      </c>
      <c r="L40" s="11" t="str">
        <f>"38,4020"</f>
        <v>38,4020</v>
      </c>
      <c r="M40" s="9" t="s">
        <v>188</v>
      </c>
    </row>
  </sheetData>
  <mergeCells count="20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4:J34"/>
    <mergeCell ref="A39:J39"/>
    <mergeCell ref="B3:B4"/>
    <mergeCell ref="A8:J8"/>
    <mergeCell ref="A11:J11"/>
    <mergeCell ref="A15:J15"/>
    <mergeCell ref="A18:J18"/>
    <mergeCell ref="A23:J23"/>
    <mergeCell ref="A31:J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533CB-BC17-46CD-968A-9528BDCF0A6C}">
  <dimension ref="A1:M29"/>
  <sheetViews>
    <sheetView workbookViewId="0">
      <selection activeCell="E30" sqref="E30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9" style="5" bestFit="1" customWidth="1"/>
    <col min="4" max="4" width="21.5" style="5" bestFit="1" customWidth="1"/>
    <col min="5" max="5" width="10.5" style="6" bestFit="1" customWidth="1"/>
    <col min="6" max="6" width="20.5" style="5" bestFit="1" customWidth="1"/>
    <col min="7" max="9" width="5.5" style="8" customWidth="1"/>
    <col min="10" max="10" width="4.83203125" style="8" customWidth="1"/>
    <col min="11" max="11" width="10.5" style="7" bestFit="1" customWidth="1"/>
    <col min="12" max="12" width="8.6640625" style="7" customWidth="1"/>
    <col min="13" max="13" width="27.33203125" style="5" bestFit="1" customWidth="1"/>
    <col min="14" max="16384" width="9.1640625" style="3"/>
  </cols>
  <sheetData>
    <row r="1" spans="1:13" s="2" customFormat="1" ht="29" customHeight="1">
      <c r="A1" s="43" t="s">
        <v>141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189</v>
      </c>
      <c r="B3" s="35" t="s">
        <v>0</v>
      </c>
      <c r="C3" s="53" t="s">
        <v>192</v>
      </c>
      <c r="D3" s="53" t="s">
        <v>5</v>
      </c>
      <c r="E3" s="37" t="s">
        <v>193</v>
      </c>
      <c r="F3" s="55" t="s">
        <v>6</v>
      </c>
      <c r="G3" s="55" t="s">
        <v>190</v>
      </c>
      <c r="H3" s="55"/>
      <c r="I3" s="55"/>
      <c r="J3" s="55"/>
      <c r="K3" s="37" t="s">
        <v>42</v>
      </c>
      <c r="L3" s="37" t="s">
        <v>3</v>
      </c>
      <c r="M3" s="39" t="s">
        <v>2</v>
      </c>
    </row>
    <row r="4" spans="1:13" s="1" customFormat="1" ht="21" customHeight="1" thickBot="1">
      <c r="A4" s="52"/>
      <c r="B4" s="36"/>
      <c r="C4" s="54"/>
      <c r="D4" s="54"/>
      <c r="E4" s="38"/>
      <c r="F4" s="54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23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22" t="s">
        <v>29</v>
      </c>
      <c r="B6" s="9" t="s">
        <v>74</v>
      </c>
      <c r="C6" s="9" t="s">
        <v>147</v>
      </c>
      <c r="D6" s="9" t="s">
        <v>75</v>
      </c>
      <c r="E6" s="10" t="s">
        <v>195</v>
      </c>
      <c r="F6" s="9" t="s">
        <v>174</v>
      </c>
      <c r="G6" s="32" t="s">
        <v>76</v>
      </c>
      <c r="H6" s="32" t="s">
        <v>77</v>
      </c>
      <c r="I6" s="21" t="s">
        <v>78</v>
      </c>
      <c r="J6" s="22"/>
      <c r="K6" s="11" t="str">
        <f>"27,5"</f>
        <v>27,5</v>
      </c>
      <c r="L6" s="11" t="str">
        <f>"22,9927"</f>
        <v>22,9927</v>
      </c>
      <c r="M6" s="9" t="s">
        <v>167</v>
      </c>
    </row>
    <row r="8" spans="1:13" ht="16">
      <c r="A8" s="33" t="s">
        <v>31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22" t="s">
        <v>29</v>
      </c>
      <c r="B9" s="9" t="s">
        <v>79</v>
      </c>
      <c r="C9" s="9" t="s">
        <v>159</v>
      </c>
      <c r="D9" s="9" t="s">
        <v>80</v>
      </c>
      <c r="E9" s="10" t="s">
        <v>199</v>
      </c>
      <c r="F9" s="9" t="s">
        <v>185</v>
      </c>
      <c r="G9" s="32" t="s">
        <v>81</v>
      </c>
      <c r="H9" s="32" t="s">
        <v>82</v>
      </c>
      <c r="I9" s="32" t="s">
        <v>76</v>
      </c>
      <c r="J9" s="22"/>
      <c r="K9" s="11" t="str">
        <f>"25,0"</f>
        <v>25,0</v>
      </c>
      <c r="L9" s="11" t="str">
        <f>"21,3450"</f>
        <v>21,3450</v>
      </c>
      <c r="M9" s="9" t="s">
        <v>167</v>
      </c>
    </row>
    <row r="11" spans="1:13" ht="16">
      <c r="A11" s="33" t="s">
        <v>23</v>
      </c>
      <c r="B11" s="33"/>
      <c r="C11" s="34"/>
      <c r="D11" s="34"/>
      <c r="E11" s="34"/>
      <c r="F11" s="34"/>
      <c r="G11" s="34"/>
      <c r="H11" s="34"/>
      <c r="I11" s="34"/>
      <c r="J11" s="34"/>
    </row>
    <row r="12" spans="1:13">
      <c r="A12" s="22" t="s">
        <v>29</v>
      </c>
      <c r="B12" s="9" t="s">
        <v>83</v>
      </c>
      <c r="C12" s="9" t="s">
        <v>160</v>
      </c>
      <c r="D12" s="9" t="s">
        <v>84</v>
      </c>
      <c r="E12" s="10" t="s">
        <v>195</v>
      </c>
      <c r="F12" s="9" t="s">
        <v>172</v>
      </c>
      <c r="G12" s="32" t="s">
        <v>45</v>
      </c>
      <c r="H12" s="32" t="s">
        <v>46</v>
      </c>
      <c r="I12" s="21" t="s">
        <v>85</v>
      </c>
      <c r="J12" s="22"/>
      <c r="K12" s="11" t="str">
        <f>"45,0"</f>
        <v>45,0</v>
      </c>
      <c r="L12" s="11" t="str">
        <f>"31,4888"</f>
        <v>31,4888</v>
      </c>
      <c r="M12" s="9" t="s">
        <v>167</v>
      </c>
    </row>
    <row r="14" spans="1:13" ht="16">
      <c r="A14" s="33" t="s">
        <v>33</v>
      </c>
      <c r="B14" s="33"/>
      <c r="C14" s="34"/>
      <c r="D14" s="34"/>
      <c r="E14" s="34"/>
      <c r="F14" s="34"/>
      <c r="G14" s="34"/>
      <c r="H14" s="34"/>
      <c r="I14" s="34"/>
      <c r="J14" s="34"/>
    </row>
    <row r="15" spans="1:13">
      <c r="A15" s="24" t="s">
        <v>29</v>
      </c>
      <c r="B15" s="12" t="s">
        <v>86</v>
      </c>
      <c r="C15" s="12" t="s">
        <v>161</v>
      </c>
      <c r="D15" s="12" t="s">
        <v>87</v>
      </c>
      <c r="E15" s="13" t="s">
        <v>199</v>
      </c>
      <c r="F15" s="12" t="s">
        <v>172</v>
      </c>
      <c r="G15" s="23" t="s">
        <v>12</v>
      </c>
      <c r="H15" s="23" t="s">
        <v>20</v>
      </c>
      <c r="I15" s="23" t="s">
        <v>8</v>
      </c>
      <c r="J15" s="24"/>
      <c r="K15" s="14" t="str">
        <f>"65,0"</f>
        <v>65,0</v>
      </c>
      <c r="L15" s="14" t="str">
        <f>"42,4028"</f>
        <v>42,4028</v>
      </c>
      <c r="M15" s="12" t="s">
        <v>169</v>
      </c>
    </row>
    <row r="16" spans="1:13">
      <c r="A16" s="26" t="s">
        <v>29</v>
      </c>
      <c r="B16" s="15" t="s">
        <v>88</v>
      </c>
      <c r="C16" s="15" t="s">
        <v>162</v>
      </c>
      <c r="D16" s="15" t="s">
        <v>57</v>
      </c>
      <c r="E16" s="16" t="s">
        <v>196</v>
      </c>
      <c r="F16" s="15" t="s">
        <v>186</v>
      </c>
      <c r="G16" s="25" t="s">
        <v>49</v>
      </c>
      <c r="H16" s="25" t="s">
        <v>25</v>
      </c>
      <c r="I16" s="27" t="s">
        <v>27</v>
      </c>
      <c r="J16" s="26"/>
      <c r="K16" s="17" t="str">
        <f>"67,5"</f>
        <v>67,5</v>
      </c>
      <c r="L16" s="17" t="str">
        <f>"47,9219"</f>
        <v>47,9219</v>
      </c>
      <c r="M16" s="15" t="s">
        <v>188</v>
      </c>
    </row>
    <row r="18" spans="1:13" ht="16">
      <c r="A18" s="33" t="s">
        <v>34</v>
      </c>
      <c r="B18" s="33"/>
      <c r="C18" s="34"/>
      <c r="D18" s="34"/>
      <c r="E18" s="34"/>
      <c r="F18" s="34"/>
      <c r="G18" s="34"/>
      <c r="H18" s="34"/>
      <c r="I18" s="34"/>
      <c r="J18" s="34"/>
    </row>
    <row r="19" spans="1:13">
      <c r="A19" s="22" t="s">
        <v>29</v>
      </c>
      <c r="B19" s="9" t="s">
        <v>89</v>
      </c>
      <c r="C19" s="9" t="s">
        <v>163</v>
      </c>
      <c r="D19" s="9" t="s">
        <v>90</v>
      </c>
      <c r="E19" s="10" t="s">
        <v>195</v>
      </c>
      <c r="F19" s="9" t="s">
        <v>172</v>
      </c>
      <c r="G19" s="32" t="s">
        <v>45</v>
      </c>
      <c r="H19" s="21" t="s">
        <v>51</v>
      </c>
      <c r="I19" s="32" t="s">
        <v>51</v>
      </c>
      <c r="J19" s="22"/>
      <c r="K19" s="11" t="str">
        <f>"42,5"</f>
        <v>42,5</v>
      </c>
      <c r="L19" s="11" t="str">
        <f>"26,1332"</f>
        <v>26,1332</v>
      </c>
      <c r="M19" s="9" t="s">
        <v>167</v>
      </c>
    </row>
    <row r="21" spans="1:13" ht="16">
      <c r="A21" s="33" t="s">
        <v>35</v>
      </c>
      <c r="B21" s="33"/>
      <c r="C21" s="34"/>
      <c r="D21" s="34"/>
      <c r="E21" s="34"/>
      <c r="F21" s="34"/>
      <c r="G21" s="34"/>
      <c r="H21" s="34"/>
      <c r="I21" s="34"/>
      <c r="J21" s="34"/>
    </row>
    <row r="22" spans="1:13">
      <c r="A22" s="22" t="s">
        <v>29</v>
      </c>
      <c r="B22" s="9" t="s">
        <v>67</v>
      </c>
      <c r="C22" s="9" t="s">
        <v>68</v>
      </c>
      <c r="D22" s="9" t="s">
        <v>69</v>
      </c>
      <c r="E22" s="10" t="s">
        <v>194</v>
      </c>
      <c r="F22" s="9" t="s">
        <v>174</v>
      </c>
      <c r="G22" s="32" t="s">
        <v>10</v>
      </c>
      <c r="H22" s="21" t="s">
        <v>11</v>
      </c>
      <c r="I22" s="32" t="s">
        <v>11</v>
      </c>
      <c r="J22" s="22"/>
      <c r="K22" s="11" t="str">
        <f>"95,0"</f>
        <v>95,0</v>
      </c>
      <c r="L22" s="11" t="str">
        <f>"55,2473"</f>
        <v>55,2473</v>
      </c>
      <c r="M22" s="9" t="s">
        <v>188</v>
      </c>
    </row>
    <row r="24" spans="1:13" ht="16">
      <c r="A24" s="33" t="s">
        <v>36</v>
      </c>
      <c r="B24" s="33"/>
      <c r="C24" s="34"/>
      <c r="D24" s="34"/>
      <c r="E24" s="34"/>
      <c r="F24" s="34"/>
      <c r="G24" s="34"/>
      <c r="H24" s="34"/>
      <c r="I24" s="34"/>
      <c r="J24" s="34"/>
    </row>
    <row r="25" spans="1:13">
      <c r="A25" s="22" t="s">
        <v>29</v>
      </c>
      <c r="B25" s="9" t="s">
        <v>39</v>
      </c>
      <c r="C25" s="9" t="s">
        <v>164</v>
      </c>
      <c r="D25" s="9" t="s">
        <v>40</v>
      </c>
      <c r="E25" s="10" t="s">
        <v>195</v>
      </c>
      <c r="F25" s="9" t="s">
        <v>175</v>
      </c>
      <c r="G25" s="32" t="s">
        <v>14</v>
      </c>
      <c r="H25" s="32" t="s">
        <v>20</v>
      </c>
      <c r="I25" s="32" t="s">
        <v>8</v>
      </c>
      <c r="J25" s="22"/>
      <c r="K25" s="11" t="str">
        <f>"65,0"</f>
        <v>65,0</v>
      </c>
      <c r="L25" s="11" t="str">
        <f>"37,6025"</f>
        <v>37,6025</v>
      </c>
      <c r="M25" s="9" t="s">
        <v>188</v>
      </c>
    </row>
    <row r="27" spans="1:13" ht="16">
      <c r="A27" s="33" t="s">
        <v>41</v>
      </c>
      <c r="B27" s="33"/>
      <c r="C27" s="34"/>
      <c r="D27" s="34"/>
      <c r="E27" s="34"/>
      <c r="F27" s="34"/>
      <c r="G27" s="34"/>
      <c r="H27" s="34"/>
      <c r="I27" s="34"/>
      <c r="J27" s="34"/>
    </row>
    <row r="28" spans="1:13">
      <c r="A28" s="24" t="s">
        <v>29</v>
      </c>
      <c r="B28" s="12" t="s">
        <v>91</v>
      </c>
      <c r="C28" s="12" t="s">
        <v>92</v>
      </c>
      <c r="D28" s="12" t="s">
        <v>93</v>
      </c>
      <c r="E28" s="13" t="s">
        <v>194</v>
      </c>
      <c r="F28" s="12" t="s">
        <v>187</v>
      </c>
      <c r="G28" s="23" t="s">
        <v>8</v>
      </c>
      <c r="H28" s="23" t="s">
        <v>28</v>
      </c>
      <c r="I28" s="23" t="s">
        <v>15</v>
      </c>
      <c r="J28" s="24"/>
      <c r="K28" s="14" t="str">
        <f>"87,5"</f>
        <v>87,5</v>
      </c>
      <c r="L28" s="14" t="str">
        <f>"48,6894"</f>
        <v>48,6894</v>
      </c>
      <c r="M28" s="12" t="s">
        <v>188</v>
      </c>
    </row>
    <row r="29" spans="1:13">
      <c r="A29" s="26" t="s">
        <v>30</v>
      </c>
      <c r="B29" s="15" t="s">
        <v>70</v>
      </c>
      <c r="C29" s="15" t="s">
        <v>71</v>
      </c>
      <c r="D29" s="15" t="s">
        <v>72</v>
      </c>
      <c r="E29" s="16" t="s">
        <v>194</v>
      </c>
      <c r="F29" s="15" t="s">
        <v>175</v>
      </c>
      <c r="G29" s="25" t="s">
        <v>12</v>
      </c>
      <c r="H29" s="25" t="s">
        <v>20</v>
      </c>
      <c r="I29" s="25" t="s">
        <v>27</v>
      </c>
      <c r="J29" s="26"/>
      <c r="K29" s="17" t="str">
        <f>"70,0"</f>
        <v>70,0</v>
      </c>
      <c r="L29" s="17" t="str">
        <f>"38,6960"</f>
        <v>38,6960</v>
      </c>
      <c r="M29" s="15" t="s">
        <v>188</v>
      </c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27:J27"/>
    <mergeCell ref="B3:B4"/>
    <mergeCell ref="A8:J8"/>
    <mergeCell ref="A11:J11"/>
    <mergeCell ref="A14:J14"/>
    <mergeCell ref="A18:J18"/>
    <mergeCell ref="A21:J21"/>
    <mergeCell ref="A24:J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СПР Пауэрспорт ДК</vt:lpstr>
      <vt:lpstr>СПР Пауэрспорт</vt:lpstr>
      <vt:lpstr>СПР Жим стоя ДК</vt:lpstr>
      <vt:lpstr>СПР Жим стоя</vt:lpstr>
      <vt:lpstr>СПР Подъем на бицепс ДК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2022-06-23T11:28:47Z</dcterms:modified>
</cp:coreProperties>
</file>