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3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/Users/ekaterinaseveleva/Documents/СПР/Протоколы/2022/Сентябрь/"/>
    </mc:Choice>
  </mc:AlternateContent>
  <xr:revisionPtr revIDLastSave="0" documentId="13_ncr:1_{12E832AC-AF7C-C640-8B4B-160425066E43}" xr6:coauthVersionLast="45" xr6:coauthVersionMax="45" xr10:uidLastSave="{00000000-0000-0000-0000-000000000000}"/>
  <bookViews>
    <workbookView xWindow="480" yWindow="460" windowWidth="28120" windowHeight="15980" xr2:uid="{00000000-000D-0000-FFFF-FFFF00000000}"/>
  </bookViews>
  <sheets>
    <sheet name="СПР Пауэрспорт" sheetId="27" r:id="rId1"/>
    <sheet name="СПР Подъем на бицепс ДК" sheetId="26" r:id="rId2"/>
    <sheet name="СПР Подъем на бицепс" sheetId="25" r:id="rId3"/>
    <sheet name="ФЖД Армейский жим макс.ДК" sheetId="5" r:id="rId4"/>
  </sheets>
  <definedNames>
    <definedName name="_FilterDatabase" localSheetId="3" hidden="1">'ФЖД Армейский жим макс.ДК'!$A$1:$K$3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6" i="27" l="1"/>
  <c r="O6" i="27"/>
  <c r="L30" i="26"/>
  <c r="K30" i="26"/>
  <c r="L27" i="26"/>
  <c r="K27" i="26"/>
  <c r="L26" i="26"/>
  <c r="K26" i="26"/>
  <c r="L23" i="26"/>
  <c r="K23" i="26"/>
  <c r="L22" i="26"/>
  <c r="K22" i="26"/>
  <c r="L21" i="26"/>
  <c r="K21" i="26"/>
  <c r="L18" i="26"/>
  <c r="K18" i="26"/>
  <c r="L17" i="26"/>
  <c r="K17" i="26"/>
  <c r="L14" i="26"/>
  <c r="K14" i="26"/>
  <c r="L13" i="26"/>
  <c r="K13" i="26"/>
  <c r="L12" i="26"/>
  <c r="K12" i="26"/>
  <c r="L9" i="26"/>
  <c r="K9" i="26"/>
  <c r="L6" i="26"/>
  <c r="K6" i="26"/>
  <c r="L10" i="25"/>
  <c r="K10" i="25"/>
  <c r="L7" i="25"/>
  <c r="K7" i="25"/>
  <c r="L6" i="25"/>
  <c r="K6" i="25"/>
  <c r="L13" i="5"/>
  <c r="K13" i="5"/>
  <c r="L12" i="5"/>
  <c r="K12" i="5"/>
  <c r="L9" i="5"/>
  <c r="K9" i="5"/>
  <c r="L6" i="5"/>
  <c r="K6" i="5"/>
</calcChain>
</file>

<file path=xl/sharedStrings.xml><?xml version="1.0" encoding="utf-8"?>
<sst xmlns="http://schemas.openxmlformats.org/spreadsheetml/2006/main" count="261" uniqueCount="132">
  <si>
    <t>ФИО</t>
  </si>
  <si>
    <t>Сумма</t>
  </si>
  <si>
    <t>Тренер</t>
  </si>
  <si>
    <t>Очки</t>
  </si>
  <si>
    <t>Рек</t>
  </si>
  <si>
    <t>Собственный 
вес</t>
  </si>
  <si>
    <t>Город/Страна</t>
  </si>
  <si>
    <t>Жим стоя</t>
  </si>
  <si>
    <t>ВЕСОВАЯ КАТЕГОРИЯ   70</t>
  </si>
  <si>
    <t>Беляков Олег</t>
  </si>
  <si>
    <t>68,50</t>
  </si>
  <si>
    <t>50,0</t>
  </si>
  <si>
    <t>55,0</t>
  </si>
  <si>
    <t>ВЕСОВАЯ КАТЕГОРИЯ   80</t>
  </si>
  <si>
    <t>Семенов Андрей</t>
  </si>
  <si>
    <t>79,40</t>
  </si>
  <si>
    <t>72,5</t>
  </si>
  <si>
    <t>77,5</t>
  </si>
  <si>
    <t>80,0</t>
  </si>
  <si>
    <t>ВЕСОВАЯ КАТЕГОРИЯ   100</t>
  </si>
  <si>
    <t>Мирзахметов Вадим</t>
  </si>
  <si>
    <t>Открытая (15.10.1980)/41</t>
  </si>
  <si>
    <t>99,40</t>
  </si>
  <si>
    <t>95,0</t>
  </si>
  <si>
    <t>105,0</t>
  </si>
  <si>
    <t>110,0</t>
  </si>
  <si>
    <t>Бутыркин Артем</t>
  </si>
  <si>
    <t>Открытая (08.04.1988)/34</t>
  </si>
  <si>
    <t>100,00</t>
  </si>
  <si>
    <t>90,0</t>
  </si>
  <si>
    <t>Результат</t>
  </si>
  <si>
    <t>1</t>
  </si>
  <si>
    <t>2</t>
  </si>
  <si>
    <t>ВЕСОВАЯ КАТЕГОРИЯ   82.5</t>
  </si>
  <si>
    <t>65,0</t>
  </si>
  <si>
    <t>140,0</t>
  </si>
  <si>
    <t>37,5</t>
  </si>
  <si>
    <t>42,5</t>
  </si>
  <si>
    <t>47,5</t>
  </si>
  <si>
    <t>92,5</t>
  </si>
  <si>
    <t>130,0</t>
  </si>
  <si>
    <t>60,0</t>
  </si>
  <si>
    <t>ВЕСОВАЯ КАТЕГОРИЯ   90</t>
  </si>
  <si>
    <t>45,0</t>
  </si>
  <si>
    <t>52,5</t>
  </si>
  <si>
    <t>57,5</t>
  </si>
  <si>
    <t>62,5</t>
  </si>
  <si>
    <t>85,0</t>
  </si>
  <si>
    <t>75,0</t>
  </si>
  <si>
    <t>ВЕСОВАЯ КАТЕГОРИЯ   67.5</t>
  </si>
  <si>
    <t>70,0</t>
  </si>
  <si>
    <t>ВЕСОВАЯ КАТЕГОРИЯ   75</t>
  </si>
  <si>
    <t>80,80</t>
  </si>
  <si>
    <t>81,40</t>
  </si>
  <si>
    <t>ВЕСОВАЯ КАТЕГОРИЯ   125</t>
  </si>
  <si>
    <t>73,90</t>
  </si>
  <si>
    <t>Плотников Владимир</t>
  </si>
  <si>
    <t>Мастера 40-49 (24.06.1981)/41</t>
  </si>
  <si>
    <t>Сылка Виталий</t>
  </si>
  <si>
    <t>Мастера 40-49 (03.02.1974)/48</t>
  </si>
  <si>
    <t>79,70</t>
  </si>
  <si>
    <t>Чернева Марина</t>
  </si>
  <si>
    <t>Мастера 50-59 (27.09.1970)/52</t>
  </si>
  <si>
    <t xml:space="preserve">Гераймас А. </t>
  </si>
  <si>
    <t>Першин Дмитрий</t>
  </si>
  <si>
    <t>Открытая (07.12.1988)/33</t>
  </si>
  <si>
    <t>40,0</t>
  </si>
  <si>
    <t>Подъем на бицепс</t>
  </si>
  <si>
    <t>27,5</t>
  </si>
  <si>
    <t>32,5</t>
  </si>
  <si>
    <t>Поздняков Вячеслав</t>
  </si>
  <si>
    <t>80,40</t>
  </si>
  <si>
    <t>65,5</t>
  </si>
  <si>
    <t>Никитин Дмитрий</t>
  </si>
  <si>
    <t>Открытая (02.08.1996)/26</t>
  </si>
  <si>
    <t>Стецко Юрий</t>
  </si>
  <si>
    <t>Открытая (02.04.1986)/36</t>
  </si>
  <si>
    <t>110,80</t>
  </si>
  <si>
    <t>Киреева Мария</t>
  </si>
  <si>
    <t>Открытая (07.04.1987)/35</t>
  </si>
  <si>
    <t>65,50</t>
  </si>
  <si>
    <t>Пискунов Кирилл</t>
  </si>
  <si>
    <t>62,90</t>
  </si>
  <si>
    <t>Жилютов Александр</t>
  </si>
  <si>
    <t>Открытая (05.04.1995)/27</t>
  </si>
  <si>
    <t>65,90</t>
  </si>
  <si>
    <t>Краснов Александр</t>
  </si>
  <si>
    <t>67,40</t>
  </si>
  <si>
    <t>Илларионов Сергей</t>
  </si>
  <si>
    <t>72,70</t>
  </si>
  <si>
    <t>Трухнёв Андрей</t>
  </si>
  <si>
    <t>Открытая (09.05.1986)/36</t>
  </si>
  <si>
    <t>89,70</t>
  </si>
  <si>
    <t>Князев Андрей</t>
  </si>
  <si>
    <t>84,70</t>
  </si>
  <si>
    <t>Гераймас Александр</t>
  </si>
  <si>
    <t>99,50</t>
  </si>
  <si>
    <t>Кубок мира по фжд
ФЖД Армейский жим на максимум ДК
Самара/Самарская область, 01-02 октября 2022 года</t>
  </si>
  <si>
    <t>Юноши 13-19 (21.10.2004)/17</t>
  </si>
  <si>
    <t>Мастера 50-59 (10.11.1971)/50</t>
  </si>
  <si>
    <t>Мастера 40-49 (27.07.1982)/40</t>
  </si>
  <si>
    <t>Мастера 50-59 (28.09.1971)/51</t>
  </si>
  <si>
    <t>Мастера 40-49 (05.05.1981)/41</t>
  </si>
  <si>
    <t>Мастера 40-49 (13.08.1982)/40</t>
  </si>
  <si>
    <t>Мастера 50-54 (17.07.1970)/52</t>
  </si>
  <si>
    <t>Мастера 55-59 (07.09.1963)/59</t>
  </si>
  <si>
    <t xml:space="preserve">Замятин И. </t>
  </si>
  <si>
    <t>Всероссийский турнир
СПР Пауэрспорт
Самара/Самарская область, 01-02 октября 2022 года</t>
  </si>
  <si>
    <t>Всероссийский турнир
СПР Строгий подъем штанги на бицепс ДК
Самара/Самарская область, 01-02 октября 2022 года</t>
  </si>
  <si>
    <t>Всероссийский турнир
СПР Строгий подъем штанги на бицепс
Самара/Самарская область, 01-02 октября 2022 года</t>
  </si>
  <si>
    <t xml:space="preserve">Черняев Д. </t>
  </si>
  <si>
    <t xml:space="preserve">Луцук В. </t>
  </si>
  <si>
    <t xml:space="preserve">Тресков В. </t>
  </si>
  <si>
    <t xml:space="preserve">Арусланов Ш. </t>
  </si>
  <si>
    <t xml:space="preserve">Трухтанов П. </t>
  </si>
  <si>
    <t xml:space="preserve">Самара </t>
  </si>
  <si>
    <t xml:space="preserve"> Новокуйбышевск </t>
  </si>
  <si>
    <t xml:space="preserve">  Новокуйбышевск </t>
  </si>
  <si>
    <t xml:space="preserve">Сосногорск </t>
  </si>
  <si>
    <t xml:space="preserve">Димитровград </t>
  </si>
  <si>
    <t xml:space="preserve"> Тоцкое</t>
  </si>
  <si>
    <t xml:space="preserve">Сызрань </t>
  </si>
  <si>
    <t xml:space="preserve">Тоцкое </t>
  </si>
  <si>
    <t>№</t>
  </si>
  <si>
    <t xml:space="preserve">
Дата рождения/Возраст</t>
  </si>
  <si>
    <t>Возрастная группа</t>
  </si>
  <si>
    <t>O</t>
  </si>
  <si>
    <t>M4</t>
  </si>
  <si>
    <t>M1</t>
  </si>
  <si>
    <t>M2</t>
  </si>
  <si>
    <t>T</t>
  </si>
  <si>
    <t>M3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</si>
</sst>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0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b/>
      <sz val="24"/>
      <name val="Arial Cyr"/>
      <charset val="204"/>
    </font>
    <font>
      <i/>
      <sz val="12"/>
      <name val="Arial Cyr"/>
      <charset val="204"/>
    </font>
    <font>
      <b/>
      <strike/>
      <sz val="10"/>
      <color theme="5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D7E4BE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49" fontId="2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49" fontId="0" fillId="0" borderId="11" xfId="0" applyNumberFormat="1" applyFont="1" applyFill="1" applyBorder="1" applyAlignment="1">
      <alignment horizontal="center" vertical="center"/>
    </xf>
    <xf numFmtId="0" fontId="0" fillId="0" borderId="11" xfId="0" applyNumberFormat="1" applyFont="1" applyFill="1" applyBorder="1" applyAlignment="1">
      <alignment horizontal="center" vertical="center"/>
    </xf>
    <xf numFmtId="0" fontId="1" fillId="0" borderId="11" xfId="0" applyNumberFormat="1" applyFont="1" applyFill="1" applyBorder="1" applyAlignment="1">
      <alignment horizontal="center" vertical="center"/>
    </xf>
    <xf numFmtId="49" fontId="0" fillId="0" borderId="12" xfId="0" applyNumberFormat="1" applyFont="1" applyFill="1" applyBorder="1" applyAlignment="1">
      <alignment horizontal="center" vertical="center"/>
    </xf>
    <xf numFmtId="0" fontId="0" fillId="0" borderId="12" xfId="0" applyNumberFormat="1" applyFont="1" applyFill="1" applyBorder="1" applyAlignment="1">
      <alignment horizontal="center" vertical="center"/>
    </xf>
    <xf numFmtId="0" fontId="1" fillId="0" borderId="12" xfId="0" applyNumberFormat="1" applyFont="1" applyFill="1" applyBorder="1" applyAlignment="1">
      <alignment horizontal="center" vertical="center"/>
    </xf>
    <xf numFmtId="49" fontId="0" fillId="0" borderId="8" xfId="0" applyNumberFormat="1" applyFont="1" applyFill="1" applyBorder="1" applyAlignment="1">
      <alignment horizontal="center" vertical="center"/>
    </xf>
    <xf numFmtId="0" fontId="0" fillId="0" borderId="8" xfId="0" applyNumberFormat="1" applyFont="1" applyFill="1" applyBorder="1" applyAlignment="1">
      <alignment horizontal="center" vertical="center"/>
    </xf>
    <xf numFmtId="0" fontId="1" fillId="0" borderId="8" xfId="0" applyNumberFormat="1" applyFont="1" applyFill="1" applyBorder="1" applyAlignment="1">
      <alignment horizontal="center" vertical="center"/>
    </xf>
    <xf numFmtId="0" fontId="0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1" fillId="0" borderId="11" xfId="0" applyNumberFormat="1" applyFont="1" applyFill="1" applyBorder="1" applyAlignment="1">
      <alignment horizontal="center" vertical="center"/>
    </xf>
    <xf numFmtId="49" fontId="1" fillId="2" borderId="11" xfId="0" applyNumberFormat="1" applyFont="1" applyFill="1" applyBorder="1" applyAlignment="1">
      <alignment horizontal="center" vertical="center"/>
    </xf>
    <xf numFmtId="49" fontId="5" fillId="0" borderId="11" xfId="0" applyNumberFormat="1" applyFont="1" applyFill="1" applyBorder="1" applyAlignment="1">
      <alignment horizontal="center" vertical="center"/>
    </xf>
    <xf numFmtId="49" fontId="1" fillId="0" borderId="12" xfId="0" applyNumberFormat="1" applyFont="1" applyFill="1" applyBorder="1" applyAlignment="1">
      <alignment horizontal="center" vertical="center"/>
    </xf>
    <xf numFmtId="49" fontId="1" fillId="2" borderId="12" xfId="0" applyNumberFormat="1" applyFont="1" applyFill="1" applyBorder="1" applyAlignment="1">
      <alignment horizontal="center" vertical="center"/>
    </xf>
    <xf numFmtId="49" fontId="1" fillId="0" borderId="8" xfId="0" applyNumberFormat="1" applyFont="1" applyFill="1" applyBorder="1" applyAlignment="1">
      <alignment horizontal="center" vertical="center"/>
    </xf>
    <xf numFmtId="49" fontId="5" fillId="0" borderId="8" xfId="0" applyNumberFormat="1" applyFont="1" applyFill="1" applyBorder="1" applyAlignment="1">
      <alignment horizontal="center" vertical="center"/>
    </xf>
    <xf numFmtId="49" fontId="1" fillId="2" borderId="8" xfId="0" applyNumberFormat="1" applyFont="1" applyFill="1" applyBorder="1" applyAlignment="1">
      <alignment horizontal="center" vertical="center"/>
    </xf>
    <xf numFmtId="49" fontId="5" fillId="0" borderId="12" xfId="0" applyNumberFormat="1" applyFont="1" applyFill="1" applyBorder="1" applyAlignment="1">
      <alignment horizontal="center" vertical="center"/>
    </xf>
    <xf numFmtId="49" fontId="0" fillId="0" borderId="17" xfId="0" applyNumberFormat="1" applyFont="1" applyFill="1" applyBorder="1" applyAlignment="1">
      <alignment horizontal="center" vertical="center"/>
    </xf>
    <xf numFmtId="0" fontId="0" fillId="0" borderId="17" xfId="0" applyNumberFormat="1" applyFont="1" applyFill="1" applyBorder="1" applyAlignment="1">
      <alignment horizontal="center" vertical="center"/>
    </xf>
    <xf numFmtId="0" fontId="1" fillId="0" borderId="17" xfId="0" applyNumberFormat="1" applyFont="1" applyFill="1" applyBorder="1" applyAlignment="1">
      <alignment horizontal="center" vertical="center"/>
    </xf>
    <xf numFmtId="49" fontId="1" fillId="2" borderId="17" xfId="0" applyNumberFormat="1" applyFont="1" applyFill="1" applyBorder="1" applyAlignment="1">
      <alignment horizontal="center" vertical="center"/>
    </xf>
    <xf numFmtId="49" fontId="5" fillId="0" borderId="17" xfId="0" applyNumberFormat="1" applyFont="1" applyFill="1" applyBorder="1" applyAlignment="1">
      <alignment horizontal="center" vertical="center"/>
    </xf>
    <xf numFmtId="49" fontId="1" fillId="0" borderId="17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8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4" fillId="0" borderId="10" xfId="0" applyNumberFormat="1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 wrapText="1"/>
    </xf>
    <xf numFmtId="49" fontId="3" fillId="0" borderId="13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49" fontId="3" fillId="0" borderId="14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/>
    </xf>
    <xf numFmtId="49" fontId="2" fillId="0" borderId="15" xfId="0" applyNumberFormat="1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Q6"/>
  <sheetViews>
    <sheetView tabSelected="1" workbookViewId="0">
      <selection activeCell="E7" sqref="E7"/>
    </sheetView>
  </sheetViews>
  <sheetFormatPr baseColWidth="10" defaultColWidth="9.1640625" defaultRowHeight="13"/>
  <cols>
    <col min="1" max="1" width="7.5" style="5" bestFit="1" customWidth="1"/>
    <col min="2" max="2" width="18.5" style="5" customWidth="1"/>
    <col min="3" max="3" width="26.33203125" style="5" bestFit="1" customWidth="1"/>
    <col min="4" max="4" width="21.5" style="5" bestFit="1" customWidth="1"/>
    <col min="5" max="5" width="10.5" style="16" bestFit="1" customWidth="1"/>
    <col min="6" max="6" width="15.5" style="5" bestFit="1" customWidth="1"/>
    <col min="7" max="9" width="5.5" style="17" customWidth="1"/>
    <col min="10" max="10" width="4.83203125" style="17" customWidth="1"/>
    <col min="11" max="13" width="5.5" style="17" customWidth="1"/>
    <col min="14" max="14" width="4.83203125" style="17" customWidth="1"/>
    <col min="15" max="15" width="7.83203125" style="6" bestFit="1" customWidth="1"/>
    <col min="16" max="16" width="8.5" style="6" bestFit="1" customWidth="1"/>
    <col min="17" max="17" width="17.6640625" style="5" customWidth="1"/>
    <col min="18" max="16384" width="9.1640625" style="3"/>
  </cols>
  <sheetData>
    <row r="1" spans="1:17" s="2" customFormat="1" ht="29" customHeight="1">
      <c r="A1" s="41" t="s">
        <v>107</v>
      </c>
      <c r="B1" s="42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4"/>
    </row>
    <row r="2" spans="1:17" s="2" customFormat="1" ht="62" customHeight="1" thickBot="1">
      <c r="A2" s="45"/>
      <c r="B2" s="46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8"/>
    </row>
    <row r="3" spans="1:17" s="1" customFormat="1" ht="12.75" customHeight="1">
      <c r="A3" s="49" t="s">
        <v>123</v>
      </c>
      <c r="B3" s="54" t="s">
        <v>0</v>
      </c>
      <c r="C3" s="51" t="s">
        <v>124</v>
      </c>
      <c r="D3" s="51" t="s">
        <v>5</v>
      </c>
      <c r="E3" s="35" t="s">
        <v>125</v>
      </c>
      <c r="F3" s="53" t="s">
        <v>6</v>
      </c>
      <c r="G3" s="53" t="s">
        <v>7</v>
      </c>
      <c r="H3" s="53"/>
      <c r="I3" s="53"/>
      <c r="J3" s="53"/>
      <c r="K3" s="53" t="s">
        <v>67</v>
      </c>
      <c r="L3" s="53"/>
      <c r="M3" s="53"/>
      <c r="N3" s="53"/>
      <c r="O3" s="35" t="s">
        <v>1</v>
      </c>
      <c r="P3" s="35" t="s">
        <v>3</v>
      </c>
      <c r="Q3" s="37" t="s">
        <v>2</v>
      </c>
    </row>
    <row r="4" spans="1:17" s="1" customFormat="1" ht="21" customHeight="1" thickBot="1">
      <c r="A4" s="50"/>
      <c r="B4" s="55"/>
      <c r="C4" s="52"/>
      <c r="D4" s="52"/>
      <c r="E4" s="36"/>
      <c r="F4" s="52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36"/>
      <c r="P4" s="36"/>
      <c r="Q4" s="38"/>
    </row>
    <row r="5" spans="1:17" ht="16">
      <c r="A5" s="39" t="s">
        <v>54</v>
      </c>
      <c r="B5" s="39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</row>
    <row r="6" spans="1:17">
      <c r="A6" s="18" t="s">
        <v>31</v>
      </c>
      <c r="B6" s="7" t="s">
        <v>75</v>
      </c>
      <c r="C6" s="7" t="s">
        <v>76</v>
      </c>
      <c r="D6" s="7" t="s">
        <v>77</v>
      </c>
      <c r="E6" s="8" t="s">
        <v>126</v>
      </c>
      <c r="F6" s="7" t="s">
        <v>120</v>
      </c>
      <c r="G6" s="19" t="s">
        <v>40</v>
      </c>
      <c r="H6" s="20" t="s">
        <v>35</v>
      </c>
      <c r="I6" s="19" t="s">
        <v>35</v>
      </c>
      <c r="J6" s="18"/>
      <c r="K6" s="19" t="s">
        <v>48</v>
      </c>
      <c r="L6" s="19" t="s">
        <v>47</v>
      </c>
      <c r="M6" s="20" t="s">
        <v>39</v>
      </c>
      <c r="N6" s="18"/>
      <c r="O6" s="9" t="str">
        <f>"225,0"</f>
        <v>225,0</v>
      </c>
      <c r="P6" s="9" t="str">
        <f>"126,3037"</f>
        <v>126,3037</v>
      </c>
      <c r="Q6" s="7"/>
    </row>
  </sheetData>
  <mergeCells count="13">
    <mergeCell ref="A5:N5"/>
    <mergeCell ref="B3:B4"/>
    <mergeCell ref="A1:Q2"/>
    <mergeCell ref="A3:A4"/>
    <mergeCell ref="C3:C4"/>
    <mergeCell ref="D3:D4"/>
    <mergeCell ref="E3:E4"/>
    <mergeCell ref="F3:F4"/>
    <mergeCell ref="G3:J3"/>
    <mergeCell ref="K3:N3"/>
    <mergeCell ref="O3:O4"/>
    <mergeCell ref="P3:P4"/>
    <mergeCell ref="Q3:Q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M30"/>
  <sheetViews>
    <sheetView workbookViewId="0">
      <selection activeCell="E31" sqref="E31"/>
    </sheetView>
  </sheetViews>
  <sheetFormatPr baseColWidth="10" defaultColWidth="9.1640625" defaultRowHeight="13"/>
  <cols>
    <col min="1" max="1" width="7.5" style="5" bestFit="1" customWidth="1"/>
    <col min="2" max="2" width="19.5" style="5" bestFit="1" customWidth="1"/>
    <col min="3" max="3" width="28.5" style="5" bestFit="1" customWidth="1"/>
    <col min="4" max="4" width="21.5" style="5" bestFit="1" customWidth="1"/>
    <col min="5" max="5" width="10.5" style="16" bestFit="1" customWidth="1"/>
    <col min="6" max="6" width="22.5" style="5" customWidth="1"/>
    <col min="7" max="9" width="5.5" style="17" customWidth="1"/>
    <col min="10" max="10" width="4.83203125" style="17" customWidth="1"/>
    <col min="11" max="11" width="10.5" style="6" bestFit="1" customWidth="1"/>
    <col min="12" max="12" width="9.33203125" style="6" customWidth="1"/>
    <col min="13" max="13" width="28.5" style="5" bestFit="1" customWidth="1"/>
    <col min="14" max="16384" width="9.1640625" style="3"/>
  </cols>
  <sheetData>
    <row r="1" spans="1:13" s="2" customFormat="1" ht="29" customHeight="1">
      <c r="A1" s="41" t="s">
        <v>108</v>
      </c>
      <c r="B1" s="42"/>
      <c r="C1" s="43"/>
      <c r="D1" s="43"/>
      <c r="E1" s="43"/>
      <c r="F1" s="43"/>
      <c r="G1" s="43"/>
      <c r="H1" s="43"/>
      <c r="I1" s="43"/>
      <c r="J1" s="43"/>
      <c r="K1" s="43"/>
      <c r="L1" s="43"/>
      <c r="M1" s="44"/>
    </row>
    <row r="2" spans="1:13" s="2" customFormat="1" ht="62" customHeight="1" thickBot="1">
      <c r="A2" s="45"/>
      <c r="B2" s="46"/>
      <c r="C2" s="47"/>
      <c r="D2" s="47"/>
      <c r="E2" s="47"/>
      <c r="F2" s="47"/>
      <c r="G2" s="47"/>
      <c r="H2" s="47"/>
      <c r="I2" s="47"/>
      <c r="J2" s="47"/>
      <c r="K2" s="47"/>
      <c r="L2" s="47"/>
      <c r="M2" s="48"/>
    </row>
    <row r="3" spans="1:13" s="1" customFormat="1" ht="12.75" customHeight="1">
      <c r="A3" s="49" t="s">
        <v>123</v>
      </c>
      <c r="B3" s="54" t="s">
        <v>0</v>
      </c>
      <c r="C3" s="51" t="s">
        <v>124</v>
      </c>
      <c r="D3" s="51" t="s">
        <v>5</v>
      </c>
      <c r="E3" s="35" t="s">
        <v>125</v>
      </c>
      <c r="F3" s="53" t="s">
        <v>6</v>
      </c>
      <c r="G3" s="53" t="s">
        <v>67</v>
      </c>
      <c r="H3" s="53"/>
      <c r="I3" s="53"/>
      <c r="J3" s="53"/>
      <c r="K3" s="35" t="s">
        <v>30</v>
      </c>
      <c r="L3" s="35" t="s">
        <v>3</v>
      </c>
      <c r="M3" s="37" t="s">
        <v>2</v>
      </c>
    </row>
    <row r="4" spans="1:13" s="1" customFormat="1" ht="21" customHeight="1" thickBot="1">
      <c r="A4" s="50"/>
      <c r="B4" s="55"/>
      <c r="C4" s="52"/>
      <c r="D4" s="52"/>
      <c r="E4" s="36"/>
      <c r="F4" s="52"/>
      <c r="G4" s="4">
        <v>1</v>
      </c>
      <c r="H4" s="4">
        <v>2</v>
      </c>
      <c r="I4" s="4">
        <v>3</v>
      </c>
      <c r="J4" s="4" t="s">
        <v>4</v>
      </c>
      <c r="K4" s="36"/>
      <c r="L4" s="36"/>
      <c r="M4" s="38"/>
    </row>
    <row r="5" spans="1:13" ht="16">
      <c r="A5" s="39" t="s">
        <v>49</v>
      </c>
      <c r="B5" s="39"/>
      <c r="C5" s="40"/>
      <c r="D5" s="40"/>
      <c r="E5" s="40"/>
      <c r="F5" s="40"/>
      <c r="G5" s="40"/>
      <c r="H5" s="40"/>
      <c r="I5" s="40"/>
      <c r="J5" s="40"/>
    </row>
    <row r="6" spans="1:13">
      <c r="A6" s="18" t="s">
        <v>31</v>
      </c>
      <c r="B6" s="7" t="s">
        <v>78</v>
      </c>
      <c r="C6" s="7" t="s">
        <v>79</v>
      </c>
      <c r="D6" s="7" t="s">
        <v>80</v>
      </c>
      <c r="E6" s="8" t="s">
        <v>126</v>
      </c>
      <c r="F6" s="7" t="s">
        <v>116</v>
      </c>
      <c r="G6" s="19" t="s">
        <v>68</v>
      </c>
      <c r="H6" s="19" t="s">
        <v>69</v>
      </c>
      <c r="I6" s="18"/>
      <c r="J6" s="18"/>
      <c r="K6" s="9" t="str">
        <f>"32,5"</f>
        <v>32,5</v>
      </c>
      <c r="L6" s="9" t="str">
        <f>"29,9358"</f>
        <v>29,9358</v>
      </c>
      <c r="M6" s="7" t="s">
        <v>110</v>
      </c>
    </row>
    <row r="8" spans="1:13" ht="16">
      <c r="A8" s="33" t="s">
        <v>33</v>
      </c>
      <c r="B8" s="33"/>
      <c r="C8" s="34"/>
      <c r="D8" s="34"/>
      <c r="E8" s="34"/>
      <c r="F8" s="34"/>
      <c r="G8" s="34"/>
      <c r="H8" s="34"/>
      <c r="I8" s="34"/>
      <c r="J8" s="34"/>
    </row>
    <row r="9" spans="1:13">
      <c r="A9" s="18" t="s">
        <v>31</v>
      </c>
      <c r="B9" s="7" t="s">
        <v>61</v>
      </c>
      <c r="C9" s="7" t="s">
        <v>62</v>
      </c>
      <c r="D9" s="7" t="s">
        <v>53</v>
      </c>
      <c r="E9" s="8" t="s">
        <v>129</v>
      </c>
      <c r="F9" s="7" t="s">
        <v>119</v>
      </c>
      <c r="G9" s="19" t="s">
        <v>66</v>
      </c>
      <c r="H9" s="19" t="s">
        <v>37</v>
      </c>
      <c r="I9" s="20" t="s">
        <v>43</v>
      </c>
      <c r="J9" s="18"/>
      <c r="K9" s="9" t="str">
        <f>"42,5"</f>
        <v>42,5</v>
      </c>
      <c r="L9" s="9" t="str">
        <f>"39,2684"</f>
        <v>39,2684</v>
      </c>
      <c r="M9" s="7"/>
    </row>
    <row r="11" spans="1:13" ht="16">
      <c r="A11" s="33" t="s">
        <v>49</v>
      </c>
      <c r="B11" s="33"/>
      <c r="C11" s="34"/>
      <c r="D11" s="34"/>
      <c r="E11" s="34"/>
      <c r="F11" s="34"/>
      <c r="G11" s="34"/>
      <c r="H11" s="34"/>
      <c r="I11" s="34"/>
      <c r="J11" s="34"/>
    </row>
    <row r="12" spans="1:13">
      <c r="A12" s="21" t="s">
        <v>31</v>
      </c>
      <c r="B12" s="10" t="s">
        <v>81</v>
      </c>
      <c r="C12" s="10" t="s">
        <v>98</v>
      </c>
      <c r="D12" s="10" t="s">
        <v>82</v>
      </c>
      <c r="E12" s="11" t="s">
        <v>130</v>
      </c>
      <c r="F12" s="10" t="s">
        <v>115</v>
      </c>
      <c r="G12" s="22" t="s">
        <v>36</v>
      </c>
      <c r="H12" s="22" t="s">
        <v>37</v>
      </c>
      <c r="I12" s="26" t="s">
        <v>11</v>
      </c>
      <c r="J12" s="21"/>
      <c r="K12" s="12" t="str">
        <f>"42,5"</f>
        <v>42,5</v>
      </c>
      <c r="L12" s="12" t="str">
        <f>"33,8534"</f>
        <v>33,8534</v>
      </c>
      <c r="M12" s="10" t="s">
        <v>111</v>
      </c>
    </row>
    <row r="13" spans="1:13">
      <c r="A13" s="32" t="s">
        <v>31</v>
      </c>
      <c r="B13" s="27" t="s">
        <v>83</v>
      </c>
      <c r="C13" s="27" t="s">
        <v>84</v>
      </c>
      <c r="D13" s="27" t="s">
        <v>85</v>
      </c>
      <c r="E13" s="28" t="s">
        <v>126</v>
      </c>
      <c r="F13" s="27" t="s">
        <v>121</v>
      </c>
      <c r="G13" s="31" t="s">
        <v>11</v>
      </c>
      <c r="H13" s="30" t="s">
        <v>41</v>
      </c>
      <c r="I13" s="31" t="s">
        <v>50</v>
      </c>
      <c r="J13" s="32"/>
      <c r="K13" s="29" t="str">
        <f>"60,0"</f>
        <v>60,0</v>
      </c>
      <c r="L13" s="29" t="str">
        <f>"45,8400"</f>
        <v>45,8400</v>
      </c>
      <c r="M13" s="27"/>
    </row>
    <row r="14" spans="1:13">
      <c r="A14" s="23" t="s">
        <v>31</v>
      </c>
      <c r="B14" s="13" t="s">
        <v>86</v>
      </c>
      <c r="C14" s="13" t="s">
        <v>99</v>
      </c>
      <c r="D14" s="13" t="s">
        <v>87</v>
      </c>
      <c r="E14" s="14" t="s">
        <v>129</v>
      </c>
      <c r="F14" s="13" t="s">
        <v>115</v>
      </c>
      <c r="G14" s="24" t="s">
        <v>43</v>
      </c>
      <c r="H14" s="25" t="s">
        <v>43</v>
      </c>
      <c r="I14" s="25" t="s">
        <v>11</v>
      </c>
      <c r="J14" s="23"/>
      <c r="K14" s="15" t="str">
        <f>"50,0"</f>
        <v>50,0</v>
      </c>
      <c r="L14" s="15" t="str">
        <f>"42,3383"</f>
        <v>42,3383</v>
      </c>
      <c r="M14" s="13" t="s">
        <v>112</v>
      </c>
    </row>
    <row r="16" spans="1:13" ht="16">
      <c r="A16" s="33" t="s">
        <v>51</v>
      </c>
      <c r="B16" s="33"/>
      <c r="C16" s="34"/>
      <c r="D16" s="34"/>
      <c r="E16" s="34"/>
      <c r="F16" s="34"/>
      <c r="G16" s="34"/>
      <c r="H16" s="34"/>
      <c r="I16" s="34"/>
      <c r="J16" s="34"/>
    </row>
    <row r="17" spans="1:13">
      <c r="A17" s="21" t="s">
        <v>31</v>
      </c>
      <c r="B17" s="10" t="s">
        <v>64</v>
      </c>
      <c r="C17" s="10" t="s">
        <v>65</v>
      </c>
      <c r="D17" s="10" t="s">
        <v>55</v>
      </c>
      <c r="E17" s="11" t="s">
        <v>126</v>
      </c>
      <c r="F17" s="10" t="s">
        <v>118</v>
      </c>
      <c r="G17" s="22" t="s">
        <v>11</v>
      </c>
      <c r="H17" s="26" t="s">
        <v>12</v>
      </c>
      <c r="I17" s="26" t="s">
        <v>12</v>
      </c>
      <c r="J17" s="21"/>
      <c r="K17" s="12" t="str">
        <f>"50,0"</f>
        <v>50,0</v>
      </c>
      <c r="L17" s="12" t="str">
        <f>"34,8075"</f>
        <v>34,8075</v>
      </c>
      <c r="M17" s="10"/>
    </row>
    <row r="18" spans="1:13">
      <c r="A18" s="23" t="s">
        <v>31</v>
      </c>
      <c r="B18" s="13" t="s">
        <v>88</v>
      </c>
      <c r="C18" s="13" t="s">
        <v>100</v>
      </c>
      <c r="D18" s="13" t="s">
        <v>89</v>
      </c>
      <c r="E18" s="14" t="s">
        <v>128</v>
      </c>
      <c r="F18" s="13" t="s">
        <v>115</v>
      </c>
      <c r="G18" s="24" t="s">
        <v>41</v>
      </c>
      <c r="H18" s="25" t="s">
        <v>41</v>
      </c>
      <c r="I18" s="25" t="s">
        <v>72</v>
      </c>
      <c r="J18" s="23"/>
      <c r="K18" s="15" t="str">
        <f>"65,5"</f>
        <v>65,5</v>
      </c>
      <c r="L18" s="15" t="str">
        <f>"46,1677"</f>
        <v>46,1677</v>
      </c>
      <c r="M18" s="13"/>
    </row>
    <row r="20" spans="1:13" ht="16">
      <c r="A20" s="33" t="s">
        <v>33</v>
      </c>
      <c r="B20" s="33"/>
      <c r="C20" s="34"/>
      <c r="D20" s="34"/>
      <c r="E20" s="34"/>
      <c r="F20" s="34"/>
      <c r="G20" s="34"/>
      <c r="H20" s="34"/>
      <c r="I20" s="34"/>
      <c r="J20" s="34"/>
    </row>
    <row r="21" spans="1:13">
      <c r="A21" s="21" t="s">
        <v>31</v>
      </c>
      <c r="B21" s="10" t="s">
        <v>56</v>
      </c>
      <c r="C21" s="10" t="s">
        <v>57</v>
      </c>
      <c r="D21" s="10" t="s">
        <v>15</v>
      </c>
      <c r="E21" s="11" t="s">
        <v>128</v>
      </c>
      <c r="F21" s="10" t="s">
        <v>115</v>
      </c>
      <c r="G21" s="22" t="s">
        <v>12</v>
      </c>
      <c r="H21" s="22" t="s">
        <v>34</v>
      </c>
      <c r="I21" s="26" t="s">
        <v>50</v>
      </c>
      <c r="J21" s="21"/>
      <c r="K21" s="12" t="str">
        <f>"65,0"</f>
        <v>65,0</v>
      </c>
      <c r="L21" s="12" t="str">
        <f>"43,4078"</f>
        <v>43,4078</v>
      </c>
      <c r="M21" s="10"/>
    </row>
    <row r="22" spans="1:13">
      <c r="A22" s="32" t="s">
        <v>32</v>
      </c>
      <c r="B22" s="27" t="s">
        <v>58</v>
      </c>
      <c r="C22" s="27" t="s">
        <v>59</v>
      </c>
      <c r="D22" s="27" t="s">
        <v>60</v>
      </c>
      <c r="E22" s="28" t="s">
        <v>128</v>
      </c>
      <c r="F22" s="27" t="s">
        <v>115</v>
      </c>
      <c r="G22" s="30" t="s">
        <v>11</v>
      </c>
      <c r="H22" s="30" t="s">
        <v>12</v>
      </c>
      <c r="I22" s="31" t="s">
        <v>41</v>
      </c>
      <c r="J22" s="32"/>
      <c r="K22" s="29" t="str">
        <f>"55,0"</f>
        <v>55,0</v>
      </c>
      <c r="L22" s="29" t="str">
        <f>"39,7909"</f>
        <v>39,7909</v>
      </c>
      <c r="M22" s="27" t="s">
        <v>113</v>
      </c>
    </row>
    <row r="23" spans="1:13">
      <c r="A23" s="23" t="s">
        <v>31</v>
      </c>
      <c r="B23" s="13" t="s">
        <v>70</v>
      </c>
      <c r="C23" s="13" t="s">
        <v>101</v>
      </c>
      <c r="D23" s="13" t="s">
        <v>71</v>
      </c>
      <c r="E23" s="14" t="s">
        <v>129</v>
      </c>
      <c r="F23" s="13" t="s">
        <v>115</v>
      </c>
      <c r="G23" s="25" t="s">
        <v>34</v>
      </c>
      <c r="H23" s="25" t="s">
        <v>50</v>
      </c>
      <c r="I23" s="23"/>
      <c r="J23" s="23"/>
      <c r="K23" s="15" t="str">
        <f>"70,0"</f>
        <v>70,0</v>
      </c>
      <c r="L23" s="15" t="str">
        <f>"52,6421"</f>
        <v>52,6421</v>
      </c>
      <c r="M23" s="13"/>
    </row>
    <row r="25" spans="1:13" ht="16">
      <c r="A25" s="33" t="s">
        <v>42</v>
      </c>
      <c r="B25" s="33"/>
      <c r="C25" s="34"/>
      <c r="D25" s="34"/>
      <c r="E25" s="34"/>
      <c r="F25" s="34"/>
      <c r="G25" s="34"/>
      <c r="H25" s="34"/>
      <c r="I25" s="34"/>
      <c r="J25" s="34"/>
    </row>
    <row r="26" spans="1:13">
      <c r="A26" s="21" t="s">
        <v>31</v>
      </c>
      <c r="B26" s="10" t="s">
        <v>90</v>
      </c>
      <c r="C26" s="10" t="s">
        <v>91</v>
      </c>
      <c r="D26" s="10" t="s">
        <v>92</v>
      </c>
      <c r="E26" s="11" t="s">
        <v>126</v>
      </c>
      <c r="F26" s="10" t="s">
        <v>115</v>
      </c>
      <c r="G26" s="22" t="s">
        <v>38</v>
      </c>
      <c r="H26" s="22" t="s">
        <v>44</v>
      </c>
      <c r="I26" s="26" t="s">
        <v>45</v>
      </c>
      <c r="J26" s="21"/>
      <c r="K26" s="12" t="str">
        <f>"52,5"</f>
        <v>52,5</v>
      </c>
      <c r="L26" s="12" t="str">
        <f>"32,1825"</f>
        <v>32,1825</v>
      </c>
      <c r="M26" s="10" t="s">
        <v>113</v>
      </c>
    </row>
    <row r="27" spans="1:13">
      <c r="A27" s="23" t="s">
        <v>31</v>
      </c>
      <c r="B27" s="13" t="s">
        <v>93</v>
      </c>
      <c r="C27" s="13" t="s">
        <v>102</v>
      </c>
      <c r="D27" s="13" t="s">
        <v>94</v>
      </c>
      <c r="E27" s="14" t="s">
        <v>128</v>
      </c>
      <c r="F27" s="13" t="s">
        <v>115</v>
      </c>
      <c r="G27" s="25" t="s">
        <v>46</v>
      </c>
      <c r="H27" s="25" t="s">
        <v>34</v>
      </c>
      <c r="I27" s="24" t="s">
        <v>50</v>
      </c>
      <c r="J27" s="23"/>
      <c r="K27" s="15" t="str">
        <f>"65,0"</f>
        <v>65,0</v>
      </c>
      <c r="L27" s="15" t="str">
        <f>"41,6221"</f>
        <v>41,6221</v>
      </c>
      <c r="M27" s="13" t="s">
        <v>113</v>
      </c>
    </row>
    <row r="29" spans="1:13" ht="16">
      <c r="A29" s="33" t="s">
        <v>19</v>
      </c>
      <c r="B29" s="33"/>
      <c r="C29" s="34"/>
      <c r="D29" s="34"/>
      <c r="E29" s="34"/>
      <c r="F29" s="34"/>
      <c r="G29" s="34"/>
      <c r="H29" s="34"/>
      <c r="I29" s="34"/>
      <c r="J29" s="34"/>
    </row>
    <row r="30" spans="1:13">
      <c r="A30" s="18" t="s">
        <v>31</v>
      </c>
      <c r="B30" s="7" t="s">
        <v>95</v>
      </c>
      <c r="C30" s="7" t="s">
        <v>103</v>
      </c>
      <c r="D30" s="7" t="s">
        <v>96</v>
      </c>
      <c r="E30" s="8" t="s">
        <v>128</v>
      </c>
      <c r="F30" s="7" t="s">
        <v>115</v>
      </c>
      <c r="G30" s="19" t="s">
        <v>45</v>
      </c>
      <c r="H30" s="19" t="s">
        <v>41</v>
      </c>
      <c r="I30" s="19" t="s">
        <v>34</v>
      </c>
      <c r="J30" s="18"/>
      <c r="K30" s="9" t="str">
        <f>"65,0"</f>
        <v>65,0</v>
      </c>
      <c r="L30" s="9" t="str">
        <f>"37,8657"</f>
        <v>37,8657</v>
      </c>
      <c r="M30" s="7" t="s">
        <v>63</v>
      </c>
    </row>
  </sheetData>
  <mergeCells count="18">
    <mergeCell ref="A1:M2"/>
    <mergeCell ref="A3:A4"/>
    <mergeCell ref="C3:C4"/>
    <mergeCell ref="D3:D4"/>
    <mergeCell ref="E3:E4"/>
    <mergeCell ref="F3:F4"/>
    <mergeCell ref="G3:J3"/>
    <mergeCell ref="A29:J29"/>
    <mergeCell ref="K3:K4"/>
    <mergeCell ref="L3:L4"/>
    <mergeCell ref="M3:M4"/>
    <mergeCell ref="A5:J5"/>
    <mergeCell ref="B3:B4"/>
    <mergeCell ref="A8:J8"/>
    <mergeCell ref="A11:J11"/>
    <mergeCell ref="A16:J16"/>
    <mergeCell ref="A20:J20"/>
    <mergeCell ref="A25:J2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M10"/>
  <sheetViews>
    <sheetView workbookViewId="0">
      <selection activeCell="E11" sqref="E11"/>
    </sheetView>
  </sheetViews>
  <sheetFormatPr baseColWidth="10" defaultColWidth="9.1640625" defaultRowHeight="13"/>
  <cols>
    <col min="1" max="1" width="7.5" style="5" bestFit="1" customWidth="1"/>
    <col min="2" max="2" width="19.5" style="5" bestFit="1" customWidth="1"/>
    <col min="3" max="3" width="28.5" style="5" bestFit="1" customWidth="1"/>
    <col min="4" max="4" width="21.5" style="5" bestFit="1" customWidth="1"/>
    <col min="5" max="5" width="10.5" style="16" bestFit="1" customWidth="1"/>
    <col min="6" max="6" width="15.5" style="5" bestFit="1" customWidth="1"/>
    <col min="7" max="9" width="5.5" style="17" customWidth="1"/>
    <col min="10" max="10" width="4.83203125" style="17" customWidth="1"/>
    <col min="11" max="11" width="10.5" style="6" bestFit="1" customWidth="1"/>
    <col min="12" max="12" width="7.5" style="6" bestFit="1" customWidth="1"/>
    <col min="13" max="13" width="15.5" style="5" bestFit="1" customWidth="1"/>
    <col min="14" max="16384" width="9.1640625" style="3"/>
  </cols>
  <sheetData>
    <row r="1" spans="1:13" s="2" customFormat="1" ht="29" customHeight="1">
      <c r="A1" s="41" t="s">
        <v>109</v>
      </c>
      <c r="B1" s="42"/>
      <c r="C1" s="43"/>
      <c r="D1" s="43"/>
      <c r="E1" s="43"/>
      <c r="F1" s="43"/>
      <c r="G1" s="43"/>
      <c r="H1" s="43"/>
      <c r="I1" s="43"/>
      <c r="J1" s="43"/>
      <c r="K1" s="43"/>
      <c r="L1" s="43"/>
      <c r="M1" s="44"/>
    </row>
    <row r="2" spans="1:13" s="2" customFormat="1" ht="62" customHeight="1" thickBot="1">
      <c r="A2" s="45"/>
      <c r="B2" s="46"/>
      <c r="C2" s="47"/>
      <c r="D2" s="47"/>
      <c r="E2" s="47"/>
      <c r="F2" s="47"/>
      <c r="G2" s="47"/>
      <c r="H2" s="47"/>
      <c r="I2" s="47"/>
      <c r="J2" s="47"/>
      <c r="K2" s="47"/>
      <c r="L2" s="47"/>
      <c r="M2" s="48"/>
    </row>
    <row r="3" spans="1:13" s="1" customFormat="1" ht="12.75" customHeight="1">
      <c r="A3" s="49" t="s">
        <v>123</v>
      </c>
      <c r="B3" s="54" t="s">
        <v>0</v>
      </c>
      <c r="C3" s="51" t="s">
        <v>124</v>
      </c>
      <c r="D3" s="51" t="s">
        <v>5</v>
      </c>
      <c r="E3" s="35" t="s">
        <v>125</v>
      </c>
      <c r="F3" s="53" t="s">
        <v>6</v>
      </c>
      <c r="G3" s="53" t="s">
        <v>67</v>
      </c>
      <c r="H3" s="53"/>
      <c r="I3" s="53"/>
      <c r="J3" s="53"/>
      <c r="K3" s="35" t="s">
        <v>30</v>
      </c>
      <c r="L3" s="35" t="s">
        <v>3</v>
      </c>
      <c r="M3" s="37" t="s">
        <v>2</v>
      </c>
    </row>
    <row r="4" spans="1:13" s="1" customFormat="1" ht="21" customHeight="1" thickBot="1">
      <c r="A4" s="50"/>
      <c r="B4" s="55"/>
      <c r="C4" s="52"/>
      <c r="D4" s="52"/>
      <c r="E4" s="36"/>
      <c r="F4" s="52"/>
      <c r="G4" s="4">
        <v>1</v>
      </c>
      <c r="H4" s="4">
        <v>2</v>
      </c>
      <c r="I4" s="4">
        <v>3</v>
      </c>
      <c r="J4" s="4" t="s">
        <v>4</v>
      </c>
      <c r="K4" s="36"/>
      <c r="L4" s="36"/>
      <c r="M4" s="38"/>
    </row>
    <row r="5" spans="1:13" ht="16">
      <c r="A5" s="39" t="s">
        <v>33</v>
      </c>
      <c r="B5" s="39"/>
      <c r="C5" s="40"/>
      <c r="D5" s="40"/>
      <c r="E5" s="40"/>
      <c r="F5" s="40"/>
      <c r="G5" s="40"/>
      <c r="H5" s="40"/>
      <c r="I5" s="40"/>
      <c r="J5" s="40"/>
    </row>
    <row r="6" spans="1:13">
      <c r="A6" s="21" t="s">
        <v>31</v>
      </c>
      <c r="B6" s="10" t="s">
        <v>73</v>
      </c>
      <c r="C6" s="10" t="s">
        <v>74</v>
      </c>
      <c r="D6" s="10" t="s">
        <v>52</v>
      </c>
      <c r="E6" s="11" t="s">
        <v>126</v>
      </c>
      <c r="F6" s="10" t="s">
        <v>115</v>
      </c>
      <c r="G6" s="22" t="s">
        <v>12</v>
      </c>
      <c r="H6" s="21"/>
      <c r="I6" s="21"/>
      <c r="J6" s="21"/>
      <c r="K6" s="12" t="str">
        <f>"55,0"</f>
        <v>55,0</v>
      </c>
      <c r="L6" s="12" t="str">
        <f>"35,9398"</f>
        <v>35,9398</v>
      </c>
      <c r="M6" s="10"/>
    </row>
    <row r="7" spans="1:13">
      <c r="A7" s="23" t="s">
        <v>31</v>
      </c>
      <c r="B7" s="13" t="s">
        <v>56</v>
      </c>
      <c r="C7" s="13" t="s">
        <v>57</v>
      </c>
      <c r="D7" s="13" t="s">
        <v>15</v>
      </c>
      <c r="E7" s="14" t="s">
        <v>128</v>
      </c>
      <c r="F7" s="13" t="s">
        <v>115</v>
      </c>
      <c r="G7" s="25" t="s">
        <v>12</v>
      </c>
      <c r="H7" s="25" t="s">
        <v>34</v>
      </c>
      <c r="I7" s="24" t="s">
        <v>50</v>
      </c>
      <c r="J7" s="23"/>
      <c r="K7" s="15" t="str">
        <f>"65,0"</f>
        <v>65,0</v>
      </c>
      <c r="L7" s="15" t="str">
        <f>"43,4078"</f>
        <v>43,4078</v>
      </c>
      <c r="M7" s="13"/>
    </row>
    <row r="9" spans="1:13" ht="16">
      <c r="A9" s="33" t="s">
        <v>54</v>
      </c>
      <c r="B9" s="33"/>
      <c r="C9" s="34"/>
      <c r="D9" s="34"/>
      <c r="E9" s="34"/>
      <c r="F9" s="34"/>
      <c r="G9" s="34"/>
      <c r="H9" s="34"/>
      <c r="I9" s="34"/>
      <c r="J9" s="34"/>
    </row>
    <row r="10" spans="1:13">
      <c r="A10" s="18" t="s">
        <v>31</v>
      </c>
      <c r="B10" s="7" t="s">
        <v>75</v>
      </c>
      <c r="C10" s="7" t="s">
        <v>76</v>
      </c>
      <c r="D10" s="7" t="s">
        <v>77</v>
      </c>
      <c r="E10" s="8" t="s">
        <v>126</v>
      </c>
      <c r="F10" s="7" t="s">
        <v>122</v>
      </c>
      <c r="G10" s="19" t="s">
        <v>48</v>
      </c>
      <c r="H10" s="19" t="s">
        <v>47</v>
      </c>
      <c r="I10" s="20" t="s">
        <v>39</v>
      </c>
      <c r="J10" s="18"/>
      <c r="K10" s="9" t="str">
        <f>"85,0"</f>
        <v>85,0</v>
      </c>
      <c r="L10" s="9" t="str">
        <f>"47,7147"</f>
        <v>47,7147</v>
      </c>
      <c r="M10" s="7"/>
    </row>
  </sheetData>
  <mergeCells count="13">
    <mergeCell ref="A1:M2"/>
    <mergeCell ref="A3:A4"/>
    <mergeCell ref="C3:C4"/>
    <mergeCell ref="D3:D4"/>
    <mergeCell ref="E3:E4"/>
    <mergeCell ref="F3:F4"/>
    <mergeCell ref="G3:J3"/>
    <mergeCell ref="A9:J9"/>
    <mergeCell ref="B3:B4"/>
    <mergeCell ref="K3:K4"/>
    <mergeCell ref="L3:L4"/>
    <mergeCell ref="M3:M4"/>
    <mergeCell ref="A5:J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Лист5">
    <pageSetUpPr fitToPage="1"/>
  </sheetPr>
  <dimension ref="A1:M13"/>
  <sheetViews>
    <sheetView workbookViewId="0">
      <selection activeCell="E14" sqref="E14"/>
    </sheetView>
  </sheetViews>
  <sheetFormatPr baseColWidth="10" defaultColWidth="9.1640625" defaultRowHeight="13"/>
  <cols>
    <col min="1" max="1" width="7.5" style="5" bestFit="1" customWidth="1"/>
    <col min="2" max="2" width="19" style="5" bestFit="1" customWidth="1"/>
    <col min="3" max="3" width="28.5" style="5" bestFit="1" customWidth="1"/>
    <col min="4" max="4" width="21.5" style="5" bestFit="1" customWidth="1"/>
    <col min="5" max="5" width="10.5" style="16" bestFit="1" customWidth="1"/>
    <col min="6" max="6" width="20.6640625" style="5" customWidth="1"/>
    <col min="7" max="7" width="4.5" style="17" customWidth="1"/>
    <col min="8" max="9" width="5.5" style="17" customWidth="1"/>
    <col min="10" max="10" width="4.83203125" style="17" customWidth="1"/>
    <col min="11" max="11" width="10.5" style="6" bestFit="1" customWidth="1"/>
    <col min="12" max="12" width="11.1640625" style="6" customWidth="1"/>
    <col min="13" max="13" width="16.6640625" style="5" bestFit="1" customWidth="1"/>
    <col min="14" max="16384" width="9.1640625" style="3"/>
  </cols>
  <sheetData>
    <row r="1" spans="1:13" s="2" customFormat="1" ht="29" customHeight="1">
      <c r="A1" s="41" t="s">
        <v>97</v>
      </c>
      <c r="B1" s="42"/>
      <c r="C1" s="43"/>
      <c r="D1" s="43"/>
      <c r="E1" s="43"/>
      <c r="F1" s="43"/>
      <c r="G1" s="43"/>
      <c r="H1" s="43"/>
      <c r="I1" s="43"/>
      <c r="J1" s="43"/>
      <c r="K1" s="43"/>
      <c r="L1" s="43"/>
      <c r="M1" s="44"/>
    </row>
    <row r="2" spans="1:13" s="2" customFormat="1" ht="62" customHeight="1" thickBot="1">
      <c r="A2" s="45"/>
      <c r="B2" s="46"/>
      <c r="C2" s="47"/>
      <c r="D2" s="47"/>
      <c r="E2" s="47"/>
      <c r="F2" s="47"/>
      <c r="G2" s="47"/>
      <c r="H2" s="47"/>
      <c r="I2" s="47"/>
      <c r="J2" s="47"/>
      <c r="K2" s="47"/>
      <c r="L2" s="47"/>
      <c r="M2" s="48"/>
    </row>
    <row r="3" spans="1:13" s="1" customFormat="1" ht="12.75" customHeight="1">
      <c r="A3" s="49" t="s">
        <v>123</v>
      </c>
      <c r="B3" s="54" t="s">
        <v>0</v>
      </c>
      <c r="C3" s="51" t="s">
        <v>124</v>
      </c>
      <c r="D3" s="51" t="s">
        <v>5</v>
      </c>
      <c r="E3" s="35" t="s">
        <v>125</v>
      </c>
      <c r="F3" s="53" t="s">
        <v>6</v>
      </c>
      <c r="G3" s="53" t="s">
        <v>7</v>
      </c>
      <c r="H3" s="53"/>
      <c r="I3" s="53"/>
      <c r="J3" s="53"/>
      <c r="K3" s="35" t="s">
        <v>30</v>
      </c>
      <c r="L3" s="35" t="s">
        <v>3</v>
      </c>
      <c r="M3" s="37" t="s">
        <v>2</v>
      </c>
    </row>
    <row r="4" spans="1:13" s="1" customFormat="1" ht="21" customHeight="1" thickBot="1">
      <c r="A4" s="50"/>
      <c r="B4" s="55"/>
      <c r="C4" s="52"/>
      <c r="D4" s="52"/>
      <c r="E4" s="36"/>
      <c r="F4" s="52"/>
      <c r="G4" s="4">
        <v>1</v>
      </c>
      <c r="H4" s="4">
        <v>2</v>
      </c>
      <c r="I4" s="4">
        <v>3</v>
      </c>
      <c r="J4" s="4" t="s">
        <v>4</v>
      </c>
      <c r="K4" s="36"/>
      <c r="L4" s="36"/>
      <c r="M4" s="38"/>
    </row>
    <row r="5" spans="1:13" ht="16">
      <c r="A5" s="39" t="s">
        <v>8</v>
      </c>
      <c r="B5" s="39"/>
      <c r="C5" s="40"/>
      <c r="D5" s="40"/>
      <c r="E5" s="40"/>
      <c r="F5" s="40"/>
      <c r="G5" s="40"/>
      <c r="H5" s="40"/>
      <c r="I5" s="40"/>
      <c r="J5" s="40"/>
    </row>
    <row r="6" spans="1:13">
      <c r="A6" s="18" t="s">
        <v>31</v>
      </c>
      <c r="B6" s="7" t="s">
        <v>9</v>
      </c>
      <c r="C6" s="7" t="s">
        <v>104</v>
      </c>
      <c r="D6" s="7" t="s">
        <v>10</v>
      </c>
      <c r="E6" s="8" t="s">
        <v>131</v>
      </c>
      <c r="F6" s="7" t="s">
        <v>117</v>
      </c>
      <c r="G6" s="19" t="s">
        <v>11</v>
      </c>
      <c r="H6" s="20" t="s">
        <v>12</v>
      </c>
      <c r="I6" s="19" t="s">
        <v>12</v>
      </c>
      <c r="J6" s="18"/>
      <c r="K6" s="9" t="str">
        <f>"55,0"</f>
        <v>55,0</v>
      </c>
      <c r="L6" s="9" t="str">
        <f>"49,7537"</f>
        <v>49,7537</v>
      </c>
      <c r="M6" s="7"/>
    </row>
    <row r="8" spans="1:13" ht="16">
      <c r="A8" s="33" t="s">
        <v>13</v>
      </c>
      <c r="B8" s="33"/>
      <c r="C8" s="34"/>
      <c r="D8" s="34"/>
      <c r="E8" s="34"/>
      <c r="F8" s="34"/>
      <c r="G8" s="34"/>
      <c r="H8" s="34"/>
      <c r="I8" s="34"/>
      <c r="J8" s="34"/>
    </row>
    <row r="9" spans="1:13">
      <c r="A9" s="18" t="s">
        <v>31</v>
      </c>
      <c r="B9" s="7" t="s">
        <v>14</v>
      </c>
      <c r="C9" s="7" t="s">
        <v>105</v>
      </c>
      <c r="D9" s="7" t="s">
        <v>15</v>
      </c>
      <c r="E9" s="8" t="s">
        <v>127</v>
      </c>
      <c r="F9" s="7" t="s">
        <v>115</v>
      </c>
      <c r="G9" s="19" t="s">
        <v>16</v>
      </c>
      <c r="H9" s="19" t="s">
        <v>17</v>
      </c>
      <c r="I9" s="20" t="s">
        <v>18</v>
      </c>
      <c r="J9" s="18"/>
      <c r="K9" s="9" t="str">
        <f>"77,5"</f>
        <v>77,5</v>
      </c>
      <c r="L9" s="9" t="str">
        <f>"71,7727"</f>
        <v>71,7727</v>
      </c>
      <c r="M9" s="7" t="s">
        <v>114</v>
      </c>
    </row>
    <row r="11" spans="1:13" ht="16">
      <c r="A11" s="33" t="s">
        <v>19</v>
      </c>
      <c r="B11" s="33"/>
      <c r="C11" s="34"/>
      <c r="D11" s="34"/>
      <c r="E11" s="34"/>
      <c r="F11" s="34"/>
      <c r="G11" s="34"/>
      <c r="H11" s="34"/>
      <c r="I11" s="34"/>
      <c r="J11" s="34"/>
    </row>
    <row r="12" spans="1:13">
      <c r="A12" s="21" t="s">
        <v>31</v>
      </c>
      <c r="B12" s="10" t="s">
        <v>20</v>
      </c>
      <c r="C12" s="10" t="s">
        <v>21</v>
      </c>
      <c r="D12" s="10" t="s">
        <v>22</v>
      </c>
      <c r="E12" s="11" t="s">
        <v>126</v>
      </c>
      <c r="F12" s="10" t="s">
        <v>115</v>
      </c>
      <c r="G12" s="22" t="s">
        <v>23</v>
      </c>
      <c r="H12" s="22" t="s">
        <v>24</v>
      </c>
      <c r="I12" s="22" t="s">
        <v>25</v>
      </c>
      <c r="J12" s="21"/>
      <c r="K12" s="12" t="str">
        <f>"110,0"</f>
        <v>110,0</v>
      </c>
      <c r="L12" s="12" t="str">
        <f>"67,1110"</f>
        <v>67,1110</v>
      </c>
      <c r="M12" s="10" t="s">
        <v>106</v>
      </c>
    </row>
    <row r="13" spans="1:13">
      <c r="A13" s="23" t="s">
        <v>32</v>
      </c>
      <c r="B13" s="13" t="s">
        <v>26</v>
      </c>
      <c r="C13" s="13" t="s">
        <v>27</v>
      </c>
      <c r="D13" s="13" t="s">
        <v>28</v>
      </c>
      <c r="E13" s="14" t="s">
        <v>126</v>
      </c>
      <c r="F13" s="13" t="s">
        <v>115</v>
      </c>
      <c r="G13" s="24" t="s">
        <v>29</v>
      </c>
      <c r="H13" s="24" t="s">
        <v>29</v>
      </c>
      <c r="I13" s="25" t="s">
        <v>29</v>
      </c>
      <c r="J13" s="23"/>
      <c r="K13" s="15" t="str">
        <f>"90,0"</f>
        <v>90,0</v>
      </c>
      <c r="L13" s="15" t="str">
        <f>"54,7740"</f>
        <v>54,7740</v>
      </c>
      <c r="M13" s="13" t="s">
        <v>112</v>
      </c>
    </row>
  </sheetData>
  <mergeCells count="14">
    <mergeCell ref="K3:K4"/>
    <mergeCell ref="L3:L4"/>
    <mergeCell ref="A1:M2"/>
    <mergeCell ref="G3:J3"/>
    <mergeCell ref="A3:A4"/>
    <mergeCell ref="C3:C4"/>
    <mergeCell ref="D3:D4"/>
    <mergeCell ref="M3:M4"/>
    <mergeCell ref="F3:F4"/>
    <mergeCell ref="A5:J5"/>
    <mergeCell ref="A8:J8"/>
    <mergeCell ref="A11:J11"/>
    <mergeCell ref="B3:B4"/>
    <mergeCell ref="E3:E4"/>
  </mergeCells>
  <phoneticPr fontId="0" type="noConversion"/>
  <pageMargins left="0.19685039370078741" right="0.47244094488188981" top="0.43307086614173229" bottom="0.47244094488188981" header="0.51181102362204722" footer="0.51181102362204722"/>
  <pageSetup scale="58" fitToHeight="100" orientation="landscape" horizontalDpi="300" verticalDpi="300" r:id="rId1"/>
  <headerFooter alignWithMargins="0">
    <oddFooter>&amp;L&amp;G&amp;R&amp;D&amp;T&amp;P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СПР Пауэрспорт</vt:lpstr>
      <vt:lpstr>СПР Подъем на бицепс ДК</vt:lpstr>
      <vt:lpstr>СПР Подъем на бицепс</vt:lpstr>
      <vt:lpstr>ФЖД Армейский жим макс.ДК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Tomchin</dc:creator>
  <cp:lastModifiedBy>Екатерина Шевелева</cp:lastModifiedBy>
  <cp:lastPrinted>2015-07-16T19:10:53Z</cp:lastPrinted>
  <dcterms:created xsi:type="dcterms:W3CDTF">2002-06-16T13:36:44Z</dcterms:created>
  <dcterms:modified xsi:type="dcterms:W3CDTF">2022-10-03T10:18:04Z</dcterms:modified>
</cp:coreProperties>
</file>