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Ноябрь/"/>
    </mc:Choice>
  </mc:AlternateContent>
  <xr:revisionPtr revIDLastSave="0" documentId="13_ncr:1_{6DDEF745-24B9-7243-B687-47CC64167BA6}" xr6:coauthVersionLast="45" xr6:coauthVersionMax="47" xr10:uidLastSave="{00000000-0000-0000-0000-000000000000}"/>
  <bookViews>
    <workbookView xWindow="2100" yWindow="480" windowWidth="26080" windowHeight="15000" xr2:uid="{00000000-000D-0000-FFFF-FFFF00000000}"/>
  </bookViews>
  <sheets>
    <sheet name="ФЖД Любители двоеборье" sheetId="10" r:id="rId1"/>
    <sheet name="ФЖД Любители двоеборье 1_2" sheetId="13" r:id="rId2"/>
    <sheet name="ФЖД Военный жим двоеборье" sheetId="15" r:id="rId3"/>
    <sheet name="ФЖД Военный жим двоеборье 1_2" sheetId="18" r:id="rId4"/>
    <sheet name="ФЖД Любители жим максимум" sheetId="11" r:id="rId5"/>
    <sheet name="ФЖД Софт однопетельн.макс." sheetId="20" r:id="rId6"/>
    <sheet name="ФЖД Военный жим максимум" sheetId="16" r:id="rId7"/>
    <sheet name="ФЖД Армейский жим макс." sheetId="22" r:id="rId8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22" l="1"/>
  <c r="K13" i="22"/>
  <c r="L12" i="22"/>
  <c r="K12" i="22"/>
  <c r="L9" i="22"/>
  <c r="K9" i="22"/>
  <c r="L6" i="22"/>
  <c r="K6" i="22"/>
  <c r="L9" i="20"/>
  <c r="K9" i="20"/>
  <c r="L6" i="20"/>
  <c r="K6" i="20"/>
  <c r="N6" i="18"/>
  <c r="M6" i="18"/>
  <c r="L6" i="16"/>
  <c r="K6" i="16"/>
  <c r="N9" i="15"/>
  <c r="M9" i="15"/>
  <c r="N6" i="15"/>
  <c r="M6" i="15"/>
  <c r="N6" i="13"/>
  <c r="L45" i="11"/>
  <c r="K45" i="11"/>
  <c r="L42" i="11"/>
  <c r="K42" i="11"/>
  <c r="L41" i="11"/>
  <c r="K41" i="11"/>
  <c r="L40" i="11"/>
  <c r="K40" i="11"/>
  <c r="L39" i="11"/>
  <c r="K39" i="11"/>
  <c r="L36" i="11"/>
  <c r="K36" i="11"/>
  <c r="L35" i="11"/>
  <c r="K35" i="11"/>
  <c r="L34" i="11"/>
  <c r="K34" i="11"/>
  <c r="L31" i="11"/>
  <c r="K31" i="11"/>
  <c r="L30" i="11"/>
  <c r="K30" i="11"/>
  <c r="L29" i="11"/>
  <c r="K29" i="11"/>
  <c r="L26" i="11"/>
  <c r="K26" i="11"/>
  <c r="L25" i="11"/>
  <c r="K25" i="11"/>
  <c r="L24" i="11"/>
  <c r="K24" i="11"/>
  <c r="L23" i="11"/>
  <c r="K23" i="11"/>
  <c r="L22" i="11"/>
  <c r="K22" i="11"/>
  <c r="L21" i="11"/>
  <c r="K21" i="11"/>
  <c r="L20" i="11"/>
  <c r="K20" i="11"/>
  <c r="L19" i="11"/>
  <c r="K19" i="11"/>
  <c r="L16" i="11"/>
  <c r="K16" i="11"/>
  <c r="L15" i="11"/>
  <c r="K15" i="11"/>
  <c r="L14" i="11"/>
  <c r="K14" i="11"/>
  <c r="L13" i="11"/>
  <c r="K13" i="11"/>
  <c r="L12" i="11"/>
  <c r="K12" i="11"/>
  <c r="L9" i="11"/>
  <c r="L8" i="11"/>
  <c r="K8" i="11"/>
  <c r="L7" i="11"/>
  <c r="K7" i="11"/>
  <c r="L6" i="11"/>
  <c r="K6" i="11"/>
  <c r="N23" i="10"/>
  <c r="M23" i="10"/>
  <c r="N20" i="10"/>
  <c r="M20" i="10"/>
  <c r="N17" i="10"/>
  <c r="M17" i="10"/>
  <c r="N16" i="10"/>
  <c r="M16" i="10"/>
  <c r="N15" i="10"/>
  <c r="M15" i="10"/>
  <c r="N12" i="10"/>
  <c r="M12" i="10"/>
  <c r="N9" i="10"/>
  <c r="M9" i="10"/>
  <c r="N6" i="10"/>
  <c r="M6" i="10"/>
</calcChain>
</file>

<file path=xl/sharedStrings.xml><?xml version="1.0" encoding="utf-8"?>
<sst xmlns="http://schemas.openxmlformats.org/spreadsheetml/2006/main" count="582" uniqueCount="224">
  <si>
    <t>ФИО</t>
  </si>
  <si>
    <t>Сумма</t>
  </si>
  <si>
    <t>Тренер</t>
  </si>
  <si>
    <t>Очки</t>
  </si>
  <si>
    <t>Рек</t>
  </si>
  <si>
    <t>Город/Область</t>
  </si>
  <si>
    <t>Вес</t>
  </si>
  <si>
    <t>Повторы</t>
  </si>
  <si>
    <t>Собственный 
вес</t>
  </si>
  <si>
    <t xml:space="preserve">Москва </t>
  </si>
  <si>
    <t>ВЕСОВАЯ КАТЕГОРИЯ   80</t>
  </si>
  <si>
    <t>ВЕСОВАЯ КАТЕГОРИЯ   90</t>
  </si>
  <si>
    <t>87,00</t>
  </si>
  <si>
    <t>Результат</t>
  </si>
  <si>
    <t>1</t>
  </si>
  <si>
    <t>90,0</t>
  </si>
  <si>
    <t>105,0</t>
  </si>
  <si>
    <t>Мищенко Сергей</t>
  </si>
  <si>
    <t>Открытая (21.07.1988)/34</t>
  </si>
  <si>
    <t>35,0</t>
  </si>
  <si>
    <t>95,0</t>
  </si>
  <si>
    <t>100,0</t>
  </si>
  <si>
    <t>ВЕСОВАЯ КАТЕГОРИЯ   110</t>
  </si>
  <si>
    <t>Нанаев Шамхан</t>
  </si>
  <si>
    <t>Открытая (04.06.1995)/27</t>
  </si>
  <si>
    <t>108,70</t>
  </si>
  <si>
    <t>65,0</t>
  </si>
  <si>
    <t>75,0</t>
  </si>
  <si>
    <t>Жим лёжа</t>
  </si>
  <si>
    <t>ВЕСОВАЯ КАТЕГОРИЯ   70</t>
  </si>
  <si>
    <t>Хоменко Матвей</t>
  </si>
  <si>
    <t>Юноши 14-17 (07.04.2005)/17</t>
  </si>
  <si>
    <t>64,60</t>
  </si>
  <si>
    <t xml:space="preserve">Дмитров/Московская область </t>
  </si>
  <si>
    <t>102,5</t>
  </si>
  <si>
    <t>70,0</t>
  </si>
  <si>
    <t xml:space="preserve">Казаков Дмитрий </t>
  </si>
  <si>
    <t>Аскаров Тимур</t>
  </si>
  <si>
    <t>Открытая (21.07.1983)/39</t>
  </si>
  <si>
    <t>76,90</t>
  </si>
  <si>
    <t xml:space="preserve">Кубинка/Московская область </t>
  </si>
  <si>
    <t>130,0</t>
  </si>
  <si>
    <t>135,0</t>
  </si>
  <si>
    <t>137,5</t>
  </si>
  <si>
    <t>80,0</t>
  </si>
  <si>
    <t>Смирнов Иван</t>
  </si>
  <si>
    <t>Открытая (07.07.1984)/38</t>
  </si>
  <si>
    <t>87,50</t>
  </si>
  <si>
    <t xml:space="preserve">Грязовец/Вологодская область </t>
  </si>
  <si>
    <t>145,0</t>
  </si>
  <si>
    <t>150,0</t>
  </si>
  <si>
    <t>ВЕСОВАЯ КАТЕГОРИЯ   100</t>
  </si>
  <si>
    <t>Шевяков Денис</t>
  </si>
  <si>
    <t>Открытая (15.04.1983)/39</t>
  </si>
  <si>
    <t>95,30</t>
  </si>
  <si>
    <t xml:space="preserve">Серпухов/Московская область </t>
  </si>
  <si>
    <t>170,0</t>
  </si>
  <si>
    <t>175,0</t>
  </si>
  <si>
    <t>182,5</t>
  </si>
  <si>
    <t>Юсупов Анвар</t>
  </si>
  <si>
    <t>Открытая (06.03.1983)/39</t>
  </si>
  <si>
    <t>98,60</t>
  </si>
  <si>
    <t>125,0</t>
  </si>
  <si>
    <t>142,5</t>
  </si>
  <si>
    <t>Остапенко Кирилл</t>
  </si>
  <si>
    <t>95,60</t>
  </si>
  <si>
    <t xml:space="preserve">Санкт-Петербург </t>
  </si>
  <si>
    <t>160,0</t>
  </si>
  <si>
    <t>165,0</t>
  </si>
  <si>
    <t>Наумов Андрей</t>
  </si>
  <si>
    <t>106,00</t>
  </si>
  <si>
    <t xml:space="preserve">Ногинск/Московская область </t>
  </si>
  <si>
    <t>140,0</t>
  </si>
  <si>
    <t>110,0</t>
  </si>
  <si>
    <t>ВЕСОВАЯ КАТЕГОРИЯ   120</t>
  </si>
  <si>
    <t>Иванов Илья</t>
  </si>
  <si>
    <t>Открытая (12.07.1985)/37</t>
  </si>
  <si>
    <t>112,70</t>
  </si>
  <si>
    <t xml:space="preserve">Дзержинский/Московская область </t>
  </si>
  <si>
    <t>177,5</t>
  </si>
  <si>
    <t>120,0</t>
  </si>
  <si>
    <t>2</t>
  </si>
  <si>
    <t>Шестаков Александр</t>
  </si>
  <si>
    <t>Юноши 14-17 (02.07.2007)/15</t>
  </si>
  <si>
    <t>63,50</t>
  </si>
  <si>
    <t xml:space="preserve">Подольск/Московская область </t>
  </si>
  <si>
    <t>62,5</t>
  </si>
  <si>
    <t>Лимонов Даниил</t>
  </si>
  <si>
    <t>Юноши 14-17 (03.09.2009)/13</t>
  </si>
  <si>
    <t>60,40</t>
  </si>
  <si>
    <t>40,0</t>
  </si>
  <si>
    <t>42,5</t>
  </si>
  <si>
    <t>Долгополов Дмитрий</t>
  </si>
  <si>
    <t>Открытая (18.05.1995)/27</t>
  </si>
  <si>
    <t>Удалов Никита</t>
  </si>
  <si>
    <t>Юноши 14-17 (13.01.2007)/15</t>
  </si>
  <si>
    <t>74,60</t>
  </si>
  <si>
    <t>82,5</t>
  </si>
  <si>
    <t>87,5</t>
  </si>
  <si>
    <t>Казаков Дмитрий</t>
  </si>
  <si>
    <t>Открытая (12.09.1990)/32</t>
  </si>
  <si>
    <t>75,70</t>
  </si>
  <si>
    <t>Степанов Виктор</t>
  </si>
  <si>
    <t>Открытая (28.09.1987)/35</t>
  </si>
  <si>
    <t>76,80</t>
  </si>
  <si>
    <t xml:space="preserve">Дубна/Московская область </t>
  </si>
  <si>
    <t>115,0</t>
  </si>
  <si>
    <t>127,5</t>
  </si>
  <si>
    <t>Иванов Максим</t>
  </si>
  <si>
    <t>Открытая (24.12.1986)/35</t>
  </si>
  <si>
    <t>76,20</t>
  </si>
  <si>
    <t>112,5</t>
  </si>
  <si>
    <t>117,5</t>
  </si>
  <si>
    <t>Тимофеев Кирилл</t>
  </si>
  <si>
    <t>Открытая (04.12.1992)/29</t>
  </si>
  <si>
    <t>72,40</t>
  </si>
  <si>
    <t>Шилин Егор</t>
  </si>
  <si>
    <t>Юниоры (10.08.2001)/21</t>
  </si>
  <si>
    <t>90,00</t>
  </si>
  <si>
    <t>132,5</t>
  </si>
  <si>
    <t>Шилов Владислав</t>
  </si>
  <si>
    <t>Открытая (19.04.1994)/28</t>
  </si>
  <si>
    <t>86,00</t>
  </si>
  <si>
    <t xml:space="preserve">Алексин/Тульская область </t>
  </si>
  <si>
    <t>Хусаинов Ринат</t>
  </si>
  <si>
    <t>Открытая (24.02.1993)/29</t>
  </si>
  <si>
    <t>85,50</t>
  </si>
  <si>
    <t xml:space="preserve">Домодедово/Московская область </t>
  </si>
  <si>
    <t>155,0</t>
  </si>
  <si>
    <t>Бочаров Александр</t>
  </si>
  <si>
    <t>Открытая (29.06.1990)/32</t>
  </si>
  <si>
    <t>86,80</t>
  </si>
  <si>
    <t>Чиричкин Андрей</t>
  </si>
  <si>
    <t>Открытая (23.01.1984)/38</t>
  </si>
  <si>
    <t>89,80</t>
  </si>
  <si>
    <t>Воронин Андрей</t>
  </si>
  <si>
    <t>89,20</t>
  </si>
  <si>
    <t>Юсупов Марат</t>
  </si>
  <si>
    <t>88,90</t>
  </si>
  <si>
    <t>107,5</t>
  </si>
  <si>
    <t>Соколов Сергей</t>
  </si>
  <si>
    <t>Мастера 70+ (07.09.1950)/72</t>
  </si>
  <si>
    <t>Мельников Алексей</t>
  </si>
  <si>
    <t>Открытая (22.10.1987)/35</t>
  </si>
  <si>
    <t>95,00</t>
  </si>
  <si>
    <t>195,0</t>
  </si>
  <si>
    <t>202,5</t>
  </si>
  <si>
    <t>205,0</t>
  </si>
  <si>
    <t xml:space="preserve">Беляев Роман </t>
  </si>
  <si>
    <t>Маслов Игорь</t>
  </si>
  <si>
    <t>92,50</t>
  </si>
  <si>
    <t>Соколов Игнат</t>
  </si>
  <si>
    <t>Юноши 14-17 (12.10.2006)/16</t>
  </si>
  <si>
    <t>105,30</t>
  </si>
  <si>
    <t>Грузин Алексей</t>
  </si>
  <si>
    <t>Открытая (23.06.1983)/39</t>
  </si>
  <si>
    <t>102,00</t>
  </si>
  <si>
    <t xml:space="preserve">Мищенко Сергей </t>
  </si>
  <si>
    <t>167,5</t>
  </si>
  <si>
    <t>117,40</t>
  </si>
  <si>
    <t>Лимонов Андрей</t>
  </si>
  <si>
    <t>Открытая (26.03.1984)/38</t>
  </si>
  <si>
    <t>114,70</t>
  </si>
  <si>
    <t>Екимченков Виталий</t>
  </si>
  <si>
    <t>116,10</t>
  </si>
  <si>
    <t>ВЕСОВАЯ КАТЕГОРИЯ   130</t>
  </si>
  <si>
    <t>Никитин Серафим</t>
  </si>
  <si>
    <t>Юноши 14-17 (29.09.2005)/17</t>
  </si>
  <si>
    <t>126,40</t>
  </si>
  <si>
    <t>3</t>
  </si>
  <si>
    <t>-</t>
  </si>
  <si>
    <t>4</t>
  </si>
  <si>
    <t>78,50</t>
  </si>
  <si>
    <t>Кореневский Руслан</t>
  </si>
  <si>
    <t>104,40</t>
  </si>
  <si>
    <t>Залуцкий Роман</t>
  </si>
  <si>
    <t>115,00</t>
  </si>
  <si>
    <t xml:space="preserve">Раменское/Московская область </t>
  </si>
  <si>
    <t>210,0</t>
  </si>
  <si>
    <t>217,5</t>
  </si>
  <si>
    <t>225,0</t>
  </si>
  <si>
    <t>Чугунов Максим</t>
  </si>
  <si>
    <t>Открытая (23.01.1977)/45</t>
  </si>
  <si>
    <t>80,00</t>
  </si>
  <si>
    <t xml:space="preserve">Реутов/Московская область </t>
  </si>
  <si>
    <t>Черников Олег</t>
  </si>
  <si>
    <t>Открытая (11.04.1992)/30</t>
  </si>
  <si>
    <t>180,0</t>
  </si>
  <si>
    <t>Белоусов Игорь</t>
  </si>
  <si>
    <t>Открытая (09.07.1977)/45</t>
  </si>
  <si>
    <t>Жим стоя</t>
  </si>
  <si>
    <t>77,5</t>
  </si>
  <si>
    <t>67,5</t>
  </si>
  <si>
    <t>Баранов Александр</t>
  </si>
  <si>
    <t>Открытая (15.01.1986)/36</t>
  </si>
  <si>
    <t>113,00</t>
  </si>
  <si>
    <t>Мастера 45-49 (19.10.1977)/45</t>
  </si>
  <si>
    <t>Мастера 40-44 (07.10.1981)/41</t>
  </si>
  <si>
    <t>Мастера 40-44 (04.06.1982)/40</t>
  </si>
  <si>
    <t>Мастера 40-44 (29.12.1980)/41</t>
  </si>
  <si>
    <t>Мастера 40-44 (31.01.1979)/43</t>
  </si>
  <si>
    <t>Мастера 45-49 (02.12.1976)/45</t>
  </si>
  <si>
    <t>Мастера 40-44 (26.10.1980)/42</t>
  </si>
  <si>
    <t>Мастера 40-44 (16.09.1979)/43</t>
  </si>
  <si>
    <t>Самостоятельно</t>
  </si>
  <si>
    <t>Многоповторный жим</t>
  </si>
  <si>
    <t>Открытый турнир «Стальная Москва VI»
ФЖД Любители двоеборье
Москва, 13 ноября 2022 года</t>
  </si>
  <si>
    <t>Открытый турнир «Стальная Москва VI»
ФЖД Любители двоеборье 1/2 веса
Москва, 13 ноября 2022 года</t>
  </si>
  <si>
    <t>Открытый турнир «Стальная Москва VI»
ФЖД Военный жим двоеборье
Москва, 13 ноября 2022 года</t>
  </si>
  <si>
    <t>Открытый турнир «Стальная Москва VI»
ФЖД Военный жим двоеборье 1/2 веса
Москва, 13 ноября 2022 года</t>
  </si>
  <si>
    <t>Открытый турнир «Стальная Москва VI»
ФЖД Любители жим на максимум
Москва, 13 ноября 2022 года</t>
  </si>
  <si>
    <t>Открытый турнир «Стальная Москва VI»
ФЖД Софт экипировка однопетельная жим на максимум
Москва, 13 ноября 2022 года</t>
  </si>
  <si>
    <t>Открытый турнир «Стальная Москва VI»
ФЖД Военный жим на максимум
Москва, 13 ноября 2022 года</t>
  </si>
  <si>
    <t>Открытый турнир «Стальная Москва VI»
ФЖД Армейский жим на максимум
Москва, 13 ноября 2022 года</t>
  </si>
  <si>
    <t xml:space="preserve"> </t>
  </si>
  <si>
    <t>№</t>
  </si>
  <si>
    <t xml:space="preserve">
Дата рождения/Возраст</t>
  </si>
  <si>
    <t>Возрастная группа</t>
  </si>
  <si>
    <t>O</t>
  </si>
  <si>
    <t>M1</t>
  </si>
  <si>
    <t>T</t>
  </si>
  <si>
    <t>J</t>
  </si>
  <si>
    <t>M2</t>
  </si>
  <si>
    <t>M7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</si>
</sst>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1" fillId="0" borderId="16" xfId="0" applyNumberFormat="1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9923C-AE07-4913-979F-3AE4B256EC1A}">
  <dimension ref="A1:O23"/>
  <sheetViews>
    <sheetView tabSelected="1" workbookViewId="0">
      <selection sqref="A1:O2"/>
    </sheetView>
  </sheetViews>
  <sheetFormatPr baseColWidth="10" defaultColWidth="9.1640625" defaultRowHeight="13"/>
  <cols>
    <col min="1" max="1" width="7.1640625" style="5" bestFit="1" customWidth="1"/>
    <col min="2" max="2" width="20.6640625" style="5" customWidth="1"/>
    <col min="3" max="3" width="28.6640625" style="5" bestFit="1" customWidth="1"/>
    <col min="4" max="4" width="20.83203125" style="5" bestFit="1" customWidth="1"/>
    <col min="5" max="5" width="10.1640625" style="10" bestFit="1" customWidth="1"/>
    <col min="6" max="6" width="31.5" style="5" bestFit="1" customWidth="1"/>
    <col min="7" max="9" width="5.5" style="11" customWidth="1"/>
    <col min="10" max="10" width="4.5" style="11" customWidth="1"/>
    <col min="11" max="11" width="10.6640625" style="11" customWidth="1"/>
    <col min="12" max="12" width="11.83203125" style="43" customWidth="1"/>
    <col min="13" max="13" width="7.6640625" style="6" bestFit="1" customWidth="1"/>
    <col min="14" max="14" width="9.5" style="6" bestFit="1" customWidth="1"/>
    <col min="15" max="15" width="19" style="5" customWidth="1"/>
    <col min="16" max="16384" width="9.1640625" style="3"/>
  </cols>
  <sheetData>
    <row r="1" spans="1:15" s="2" customFormat="1" ht="29" customHeight="1">
      <c r="A1" s="48" t="s">
        <v>206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1"/>
    </row>
    <row r="2" spans="1:15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</row>
    <row r="3" spans="1:15" s="1" customFormat="1" ht="12.75" customHeight="1">
      <c r="A3" s="56" t="s">
        <v>215</v>
      </c>
      <c r="B3" s="63" t="s">
        <v>0</v>
      </c>
      <c r="C3" s="58" t="s">
        <v>216</v>
      </c>
      <c r="D3" s="58" t="s">
        <v>8</v>
      </c>
      <c r="E3" s="60" t="s">
        <v>217</v>
      </c>
      <c r="F3" s="62" t="s">
        <v>5</v>
      </c>
      <c r="G3" s="62" t="s">
        <v>28</v>
      </c>
      <c r="H3" s="62"/>
      <c r="I3" s="62"/>
      <c r="J3" s="62"/>
      <c r="K3" s="62" t="s">
        <v>205</v>
      </c>
      <c r="L3" s="62"/>
      <c r="M3" s="60" t="s">
        <v>1</v>
      </c>
      <c r="N3" s="60" t="s">
        <v>3</v>
      </c>
      <c r="O3" s="65" t="s">
        <v>2</v>
      </c>
    </row>
    <row r="4" spans="1:15" s="1" customFormat="1" ht="21" customHeight="1" thickBot="1">
      <c r="A4" s="57"/>
      <c r="B4" s="64"/>
      <c r="C4" s="59"/>
      <c r="D4" s="59"/>
      <c r="E4" s="61"/>
      <c r="F4" s="59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38" t="s">
        <v>7</v>
      </c>
      <c r="M4" s="61"/>
      <c r="N4" s="61"/>
      <c r="O4" s="66"/>
    </row>
    <row r="5" spans="1:15" ht="16">
      <c r="A5" s="46" t="s">
        <v>29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5">
      <c r="A6" s="15" t="s">
        <v>14</v>
      </c>
      <c r="B6" s="7" t="s">
        <v>30</v>
      </c>
      <c r="C6" s="7" t="s">
        <v>31</v>
      </c>
      <c r="D6" s="7" t="s">
        <v>32</v>
      </c>
      <c r="E6" s="8" t="s">
        <v>220</v>
      </c>
      <c r="F6" s="7" t="s">
        <v>33</v>
      </c>
      <c r="G6" s="14" t="s">
        <v>21</v>
      </c>
      <c r="H6" s="13" t="s">
        <v>21</v>
      </c>
      <c r="I6" s="13" t="s">
        <v>34</v>
      </c>
      <c r="J6" s="15"/>
      <c r="K6" s="15" t="s">
        <v>35</v>
      </c>
      <c r="L6" s="39">
        <v>31</v>
      </c>
      <c r="M6" s="9" t="str">
        <f>"133,5"</f>
        <v>133,5</v>
      </c>
      <c r="N6" s="9" t="str">
        <f>"5917,6177"</f>
        <v>5917,6177</v>
      </c>
      <c r="O6" s="7" t="s">
        <v>36</v>
      </c>
    </row>
    <row r="8" spans="1:15" ht="16">
      <c r="A8" s="44" t="s">
        <v>10</v>
      </c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5">
      <c r="A9" s="15" t="s">
        <v>14</v>
      </c>
      <c r="B9" s="7" t="s">
        <v>37</v>
      </c>
      <c r="C9" s="7" t="s">
        <v>38</v>
      </c>
      <c r="D9" s="7" t="s">
        <v>39</v>
      </c>
      <c r="E9" s="8" t="s">
        <v>218</v>
      </c>
      <c r="F9" s="7" t="s">
        <v>40</v>
      </c>
      <c r="G9" s="13" t="s">
        <v>41</v>
      </c>
      <c r="H9" s="13" t="s">
        <v>42</v>
      </c>
      <c r="I9" s="14" t="s">
        <v>43</v>
      </c>
      <c r="J9" s="15"/>
      <c r="K9" s="15" t="s">
        <v>44</v>
      </c>
      <c r="L9" s="39">
        <v>26</v>
      </c>
      <c r="M9" s="9" t="str">
        <f>"161,0"</f>
        <v>161,0</v>
      </c>
      <c r="N9" s="9" t="str">
        <f>"6331,1191"</f>
        <v>6331,1191</v>
      </c>
      <c r="O9" s="7" t="s">
        <v>204</v>
      </c>
    </row>
    <row r="11" spans="1:15" ht="16">
      <c r="A11" s="44" t="s">
        <v>11</v>
      </c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</row>
    <row r="12" spans="1:15">
      <c r="A12" s="15" t="s">
        <v>14</v>
      </c>
      <c r="B12" s="7" t="s">
        <v>45</v>
      </c>
      <c r="C12" s="7" t="s">
        <v>46</v>
      </c>
      <c r="D12" s="7" t="s">
        <v>47</v>
      </c>
      <c r="E12" s="8" t="s">
        <v>218</v>
      </c>
      <c r="F12" s="7" t="s">
        <v>48</v>
      </c>
      <c r="G12" s="13" t="s">
        <v>42</v>
      </c>
      <c r="H12" s="13" t="s">
        <v>49</v>
      </c>
      <c r="I12" s="14" t="s">
        <v>50</v>
      </c>
      <c r="J12" s="15"/>
      <c r="K12" s="15" t="s">
        <v>15</v>
      </c>
      <c r="L12" s="39">
        <v>21</v>
      </c>
      <c r="M12" s="9" t="str">
        <f>"166,0"</f>
        <v>166,0</v>
      </c>
      <c r="N12" s="9" t="str">
        <f>"6105,4855"</f>
        <v>6105,4855</v>
      </c>
      <c r="O12" s="7"/>
    </row>
    <row r="14" spans="1:15" ht="16">
      <c r="A14" s="44" t="s">
        <v>51</v>
      </c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5">
      <c r="A15" s="25" t="s">
        <v>14</v>
      </c>
      <c r="B15" s="16" t="s">
        <v>52</v>
      </c>
      <c r="C15" s="16" t="s">
        <v>53</v>
      </c>
      <c r="D15" s="16" t="s">
        <v>54</v>
      </c>
      <c r="E15" s="17" t="s">
        <v>218</v>
      </c>
      <c r="F15" s="16" t="s">
        <v>55</v>
      </c>
      <c r="G15" s="26" t="s">
        <v>56</v>
      </c>
      <c r="H15" s="26" t="s">
        <v>57</v>
      </c>
      <c r="I15" s="27" t="s">
        <v>58</v>
      </c>
      <c r="J15" s="25"/>
      <c r="K15" s="25" t="s">
        <v>21</v>
      </c>
      <c r="L15" s="40">
        <v>24</v>
      </c>
      <c r="M15" s="18" t="str">
        <f>"199,0"</f>
        <v>199,0</v>
      </c>
      <c r="N15" s="18" t="str">
        <f>"7223,3931"</f>
        <v>7223,3931</v>
      </c>
      <c r="O15" s="16"/>
    </row>
    <row r="16" spans="1:15">
      <c r="A16" s="28" t="s">
        <v>81</v>
      </c>
      <c r="B16" s="19" t="s">
        <v>59</v>
      </c>
      <c r="C16" s="19" t="s">
        <v>60</v>
      </c>
      <c r="D16" s="19" t="s">
        <v>61</v>
      </c>
      <c r="E16" s="20" t="s">
        <v>218</v>
      </c>
      <c r="F16" s="19" t="s">
        <v>9</v>
      </c>
      <c r="G16" s="29" t="s">
        <v>62</v>
      </c>
      <c r="H16" s="29" t="s">
        <v>42</v>
      </c>
      <c r="I16" s="30" t="s">
        <v>63</v>
      </c>
      <c r="J16" s="28"/>
      <c r="K16" s="28" t="s">
        <v>21</v>
      </c>
      <c r="L16" s="41">
        <v>16</v>
      </c>
      <c r="M16" s="21" t="str">
        <f>"151,0"</f>
        <v>151,0</v>
      </c>
      <c r="N16" s="21" t="str">
        <f>"5306,9070"</f>
        <v>5306,9070</v>
      </c>
      <c r="O16" s="19"/>
    </row>
    <row r="17" spans="1:15">
      <c r="A17" s="31" t="s">
        <v>14</v>
      </c>
      <c r="B17" s="22" t="s">
        <v>64</v>
      </c>
      <c r="C17" s="22" t="s">
        <v>196</v>
      </c>
      <c r="D17" s="22" t="s">
        <v>65</v>
      </c>
      <c r="E17" s="23" t="s">
        <v>222</v>
      </c>
      <c r="F17" s="22" t="s">
        <v>66</v>
      </c>
      <c r="G17" s="32" t="s">
        <v>50</v>
      </c>
      <c r="H17" s="32" t="s">
        <v>67</v>
      </c>
      <c r="I17" s="32" t="s">
        <v>68</v>
      </c>
      <c r="J17" s="31"/>
      <c r="K17" s="31" t="s">
        <v>21</v>
      </c>
      <c r="L17" s="42">
        <v>28</v>
      </c>
      <c r="M17" s="24" t="str">
        <f>"193,0"</f>
        <v>193,0</v>
      </c>
      <c r="N17" s="24" t="str">
        <f>"7201,6829"</f>
        <v>7201,6829</v>
      </c>
      <c r="O17" s="22"/>
    </row>
    <row r="19" spans="1:15" ht="16">
      <c r="A19" s="44" t="s">
        <v>22</v>
      </c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</row>
    <row r="20" spans="1:15">
      <c r="A20" s="15" t="s">
        <v>14</v>
      </c>
      <c r="B20" s="7" t="s">
        <v>69</v>
      </c>
      <c r="C20" s="7" t="s">
        <v>197</v>
      </c>
      <c r="D20" s="7" t="s">
        <v>70</v>
      </c>
      <c r="E20" s="8" t="s">
        <v>219</v>
      </c>
      <c r="F20" s="7" t="s">
        <v>71</v>
      </c>
      <c r="G20" s="13" t="s">
        <v>72</v>
      </c>
      <c r="H20" s="13" t="s">
        <v>49</v>
      </c>
      <c r="I20" s="13" t="s">
        <v>50</v>
      </c>
      <c r="J20" s="15"/>
      <c r="K20" s="15" t="s">
        <v>73</v>
      </c>
      <c r="L20" s="39">
        <v>15</v>
      </c>
      <c r="M20" s="9" t="str">
        <f>"165,0"</f>
        <v>165,0</v>
      </c>
      <c r="N20" s="9" t="str">
        <f>"5695,4251"</f>
        <v>5695,4251</v>
      </c>
      <c r="O20" s="7" t="s">
        <v>204</v>
      </c>
    </row>
    <row r="22" spans="1:15" ht="16">
      <c r="A22" s="44" t="s">
        <v>74</v>
      </c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</row>
    <row r="23" spans="1:15">
      <c r="A23" s="15" t="s">
        <v>14</v>
      </c>
      <c r="B23" s="7" t="s">
        <v>75</v>
      </c>
      <c r="C23" s="7" t="s">
        <v>76</v>
      </c>
      <c r="D23" s="7" t="s">
        <v>77</v>
      </c>
      <c r="E23" s="8" t="s">
        <v>218</v>
      </c>
      <c r="F23" s="7" t="s">
        <v>78</v>
      </c>
      <c r="G23" s="13" t="s">
        <v>67</v>
      </c>
      <c r="H23" s="13" t="s">
        <v>56</v>
      </c>
      <c r="I23" s="13" t="s">
        <v>79</v>
      </c>
      <c r="J23" s="15"/>
      <c r="K23" s="15" t="s">
        <v>80</v>
      </c>
      <c r="L23" s="39">
        <v>18</v>
      </c>
      <c r="M23" s="9" t="str">
        <f>"195,5"</f>
        <v>195,5</v>
      </c>
      <c r="N23" s="9" t="str">
        <f>"6826,3767"</f>
        <v>6826,3767</v>
      </c>
      <c r="O23" s="7"/>
    </row>
  </sheetData>
  <mergeCells count="18">
    <mergeCell ref="A5:L5"/>
    <mergeCell ref="A1:O2"/>
    <mergeCell ref="A3:A4"/>
    <mergeCell ref="C3:C4"/>
    <mergeCell ref="D3:D4"/>
    <mergeCell ref="E3:E4"/>
    <mergeCell ref="F3:F4"/>
    <mergeCell ref="G3:J3"/>
    <mergeCell ref="B3:B4"/>
    <mergeCell ref="K3:L3"/>
    <mergeCell ref="M3:M4"/>
    <mergeCell ref="N3:N4"/>
    <mergeCell ref="O3:O4"/>
    <mergeCell ref="A8:L8"/>
    <mergeCell ref="A11:L11"/>
    <mergeCell ref="A14:L14"/>
    <mergeCell ref="A19:L19"/>
    <mergeCell ref="A22:L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6E831-4C7F-4A32-A443-72999BC94547}">
  <dimension ref="A1:O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9.5" style="5" bestFit="1" customWidth="1"/>
    <col min="3" max="3" width="25.1640625" style="5" bestFit="1" customWidth="1"/>
    <col min="4" max="4" width="14.83203125" style="5" bestFit="1" customWidth="1"/>
    <col min="5" max="5" width="15.1640625" style="10" bestFit="1" customWidth="1"/>
    <col min="6" max="6" width="16.1640625" style="5" bestFit="1" customWidth="1"/>
    <col min="7" max="9" width="5.5" style="11" customWidth="1"/>
    <col min="10" max="10" width="4.5" style="11" customWidth="1"/>
    <col min="11" max="11" width="11.5" style="11" customWidth="1"/>
    <col min="12" max="12" width="10" style="11" customWidth="1"/>
    <col min="13" max="13" width="10.1640625" style="6" customWidth="1"/>
    <col min="14" max="14" width="7.83203125" style="6" customWidth="1"/>
    <col min="15" max="15" width="20.33203125" style="5" customWidth="1"/>
    <col min="16" max="16384" width="9.1640625" style="3"/>
  </cols>
  <sheetData>
    <row r="1" spans="1:15" s="2" customFormat="1" ht="29" customHeight="1">
      <c r="A1" s="48" t="s">
        <v>207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1"/>
    </row>
    <row r="2" spans="1:15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</row>
    <row r="3" spans="1:15" s="1" customFormat="1" ht="12.75" customHeight="1">
      <c r="A3" s="56" t="s">
        <v>215</v>
      </c>
      <c r="B3" s="63" t="s">
        <v>0</v>
      </c>
      <c r="C3" s="58" t="s">
        <v>216</v>
      </c>
      <c r="D3" s="58" t="s">
        <v>8</v>
      </c>
      <c r="E3" s="60" t="s">
        <v>217</v>
      </c>
      <c r="F3" s="62" t="s">
        <v>5</v>
      </c>
      <c r="G3" s="62" t="s">
        <v>28</v>
      </c>
      <c r="H3" s="62"/>
      <c r="I3" s="62"/>
      <c r="J3" s="62"/>
      <c r="K3" s="62" t="s">
        <v>205</v>
      </c>
      <c r="L3" s="62"/>
      <c r="M3" s="60" t="s">
        <v>1</v>
      </c>
      <c r="N3" s="60" t="s">
        <v>3</v>
      </c>
      <c r="O3" s="65" t="s">
        <v>2</v>
      </c>
    </row>
    <row r="4" spans="1:15" s="1" customFormat="1" ht="21" customHeight="1" thickBot="1">
      <c r="A4" s="57"/>
      <c r="B4" s="64"/>
      <c r="C4" s="59"/>
      <c r="D4" s="59"/>
      <c r="E4" s="61"/>
      <c r="F4" s="59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4" t="s">
        <v>7</v>
      </c>
      <c r="M4" s="61"/>
      <c r="N4" s="61"/>
      <c r="O4" s="66"/>
    </row>
    <row r="5" spans="1:15" ht="16">
      <c r="A5" s="46" t="s">
        <v>29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5">
      <c r="A6" s="15" t="s">
        <v>170</v>
      </c>
      <c r="B6" s="7" t="s">
        <v>92</v>
      </c>
      <c r="C6" s="7" t="s">
        <v>93</v>
      </c>
      <c r="D6" s="7" t="s">
        <v>32</v>
      </c>
      <c r="E6" s="8" t="s">
        <v>218</v>
      </c>
      <c r="F6" s="7" t="s">
        <v>9</v>
      </c>
      <c r="G6" s="14" t="s">
        <v>73</v>
      </c>
      <c r="H6" s="14" t="s">
        <v>73</v>
      </c>
      <c r="I6" s="14" t="s">
        <v>73</v>
      </c>
      <c r="J6" s="15"/>
      <c r="K6" s="15"/>
      <c r="L6" s="15"/>
      <c r="M6" s="34">
        <v>0</v>
      </c>
      <c r="N6" s="9" t="str">
        <f>"0,0000"</f>
        <v>0,0000</v>
      </c>
      <c r="O6" s="7" t="s">
        <v>204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FCEEC-6100-47D7-AB8F-9ECBAE8BBFFA}">
  <dimension ref="A1:O9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19" style="5" bestFit="1" customWidth="1"/>
    <col min="3" max="3" width="28.6640625" style="5" bestFit="1" customWidth="1"/>
    <col min="4" max="4" width="20.83203125" style="5" bestFit="1" customWidth="1"/>
    <col min="5" max="5" width="15.1640625" style="10" bestFit="1" customWidth="1"/>
    <col min="6" max="6" width="29.33203125" style="5" bestFit="1" customWidth="1"/>
    <col min="7" max="9" width="5.5" style="11" customWidth="1"/>
    <col min="10" max="10" width="4.5" style="11" customWidth="1"/>
    <col min="11" max="11" width="10" style="11" customWidth="1"/>
    <col min="12" max="12" width="11.6640625" style="43" customWidth="1"/>
    <col min="13" max="13" width="7.6640625" style="6" bestFit="1" customWidth="1"/>
    <col min="14" max="14" width="9.5" style="6" bestFit="1" customWidth="1"/>
    <col min="15" max="15" width="19.6640625" style="5" customWidth="1"/>
    <col min="16" max="16384" width="9.1640625" style="3"/>
  </cols>
  <sheetData>
    <row r="1" spans="1:15" s="2" customFormat="1" ht="29" customHeight="1">
      <c r="A1" s="48" t="s">
        <v>208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1"/>
    </row>
    <row r="2" spans="1:15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</row>
    <row r="3" spans="1:15" s="1" customFormat="1" ht="12.75" customHeight="1">
      <c r="A3" s="56" t="s">
        <v>215</v>
      </c>
      <c r="B3" s="63" t="s">
        <v>0</v>
      </c>
      <c r="C3" s="58" t="s">
        <v>216</v>
      </c>
      <c r="D3" s="58" t="s">
        <v>8</v>
      </c>
      <c r="E3" s="60" t="s">
        <v>217</v>
      </c>
      <c r="F3" s="62" t="s">
        <v>5</v>
      </c>
      <c r="G3" s="62" t="s">
        <v>28</v>
      </c>
      <c r="H3" s="62"/>
      <c r="I3" s="62"/>
      <c r="J3" s="62"/>
      <c r="K3" s="62" t="s">
        <v>205</v>
      </c>
      <c r="L3" s="62"/>
      <c r="M3" s="60" t="s">
        <v>1</v>
      </c>
      <c r="N3" s="60" t="s">
        <v>3</v>
      </c>
      <c r="O3" s="65" t="s">
        <v>2</v>
      </c>
    </row>
    <row r="4" spans="1:15" s="1" customFormat="1" ht="21" customHeight="1" thickBot="1">
      <c r="A4" s="57"/>
      <c r="B4" s="64"/>
      <c r="C4" s="59"/>
      <c r="D4" s="59"/>
      <c r="E4" s="61"/>
      <c r="F4" s="59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38" t="s">
        <v>7</v>
      </c>
      <c r="M4" s="61"/>
      <c r="N4" s="61"/>
      <c r="O4" s="66"/>
    </row>
    <row r="5" spans="1:15" ht="16">
      <c r="A5" s="46" t="s">
        <v>22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5">
      <c r="A6" s="15" t="s">
        <v>14</v>
      </c>
      <c r="B6" s="7" t="s">
        <v>173</v>
      </c>
      <c r="C6" s="7" t="s">
        <v>199</v>
      </c>
      <c r="D6" s="7" t="s">
        <v>174</v>
      </c>
      <c r="E6" s="8" t="s">
        <v>219</v>
      </c>
      <c r="F6" s="7" t="s">
        <v>85</v>
      </c>
      <c r="G6" s="14" t="s">
        <v>67</v>
      </c>
      <c r="H6" s="13" t="s">
        <v>67</v>
      </c>
      <c r="I6" s="13" t="s">
        <v>56</v>
      </c>
      <c r="J6" s="15"/>
      <c r="K6" s="15" t="s">
        <v>73</v>
      </c>
      <c r="L6" s="39">
        <v>20</v>
      </c>
      <c r="M6" s="9" t="str">
        <f>"190,0"</f>
        <v>190,0</v>
      </c>
      <c r="N6" s="9" t="str">
        <f>"6736,5000"</f>
        <v>6736,5000</v>
      </c>
      <c r="O6" s="7"/>
    </row>
    <row r="8" spans="1:15" ht="16">
      <c r="A8" s="44" t="s">
        <v>74</v>
      </c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5">
      <c r="A9" s="15" t="s">
        <v>14</v>
      </c>
      <c r="B9" s="7" t="s">
        <v>175</v>
      </c>
      <c r="C9" s="7" t="s">
        <v>200</v>
      </c>
      <c r="D9" s="7" t="s">
        <v>176</v>
      </c>
      <c r="E9" s="8" t="s">
        <v>219</v>
      </c>
      <c r="F9" s="7" t="s">
        <v>177</v>
      </c>
      <c r="G9" s="13" t="s">
        <v>178</v>
      </c>
      <c r="H9" s="13" t="s">
        <v>179</v>
      </c>
      <c r="I9" s="13" t="s">
        <v>180</v>
      </c>
      <c r="J9" s="15"/>
      <c r="K9" s="15" t="s">
        <v>80</v>
      </c>
      <c r="L9" s="39">
        <v>24</v>
      </c>
      <c r="M9" s="9" t="str">
        <f>"249,0"</f>
        <v>249,0</v>
      </c>
      <c r="N9" s="9" t="str">
        <f>"8713,0132"</f>
        <v>8713,0132</v>
      </c>
      <c r="O9" s="7"/>
    </row>
  </sheetData>
  <mergeCells count="14">
    <mergeCell ref="O3:O4"/>
    <mergeCell ref="A5:L5"/>
    <mergeCell ref="A1:O2"/>
    <mergeCell ref="A3:A4"/>
    <mergeCell ref="C3:C4"/>
    <mergeCell ref="D3:D4"/>
    <mergeCell ref="E3:E4"/>
    <mergeCell ref="F3:F4"/>
    <mergeCell ref="G3:J3"/>
    <mergeCell ref="A8:L8"/>
    <mergeCell ref="B3:B4"/>
    <mergeCell ref="K3:L3"/>
    <mergeCell ref="M3:M4"/>
    <mergeCell ref="N3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701F3-7EA8-496D-9F04-49B4E9CCB822}">
  <dimension ref="A1:O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8" style="5" customWidth="1"/>
    <col min="3" max="3" width="25.1640625" style="5" bestFit="1" customWidth="1"/>
    <col min="4" max="4" width="20.83203125" style="5" bestFit="1" customWidth="1"/>
    <col min="5" max="5" width="15.1640625" style="10" bestFit="1" customWidth="1"/>
    <col min="6" max="6" width="26.1640625" style="5" bestFit="1" customWidth="1"/>
    <col min="7" max="9" width="5.5" style="11" customWidth="1"/>
    <col min="10" max="10" width="4.5" style="11" customWidth="1"/>
    <col min="11" max="11" width="10.83203125" style="11" customWidth="1"/>
    <col min="12" max="12" width="11.5" style="11" customWidth="1"/>
    <col min="13" max="13" width="7.6640625" style="6" bestFit="1" customWidth="1"/>
    <col min="14" max="14" width="9.5" style="6" bestFit="1" customWidth="1"/>
    <col min="15" max="15" width="15.83203125" style="5" bestFit="1" customWidth="1"/>
    <col min="16" max="16384" width="9.1640625" style="3"/>
  </cols>
  <sheetData>
    <row r="1" spans="1:15" s="2" customFormat="1" ht="29" customHeight="1">
      <c r="A1" s="48" t="s">
        <v>209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1"/>
    </row>
    <row r="2" spans="1:15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</row>
    <row r="3" spans="1:15" s="1" customFormat="1" ht="12.75" customHeight="1">
      <c r="A3" s="56" t="s">
        <v>215</v>
      </c>
      <c r="B3" s="63" t="s">
        <v>0</v>
      </c>
      <c r="C3" s="58" t="s">
        <v>216</v>
      </c>
      <c r="D3" s="58" t="s">
        <v>8</v>
      </c>
      <c r="E3" s="60" t="s">
        <v>217</v>
      </c>
      <c r="F3" s="62" t="s">
        <v>5</v>
      </c>
      <c r="G3" s="62" t="s">
        <v>28</v>
      </c>
      <c r="H3" s="62"/>
      <c r="I3" s="62"/>
      <c r="J3" s="62"/>
      <c r="K3" s="62" t="s">
        <v>205</v>
      </c>
      <c r="L3" s="62"/>
      <c r="M3" s="60" t="s">
        <v>1</v>
      </c>
      <c r="N3" s="60" t="s">
        <v>3</v>
      </c>
      <c r="O3" s="65" t="s">
        <v>2</v>
      </c>
    </row>
    <row r="4" spans="1:15" s="1" customFormat="1" ht="21" customHeight="1" thickBot="1">
      <c r="A4" s="57"/>
      <c r="B4" s="64"/>
      <c r="C4" s="59"/>
      <c r="D4" s="59"/>
      <c r="E4" s="61"/>
      <c r="F4" s="59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4" t="s">
        <v>7</v>
      </c>
      <c r="M4" s="61"/>
      <c r="N4" s="61"/>
      <c r="O4" s="66"/>
    </row>
    <row r="5" spans="1:15" ht="16">
      <c r="A5" s="46" t="s">
        <v>10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5">
      <c r="A6" s="15" t="s">
        <v>14</v>
      </c>
      <c r="B6" s="7" t="s">
        <v>181</v>
      </c>
      <c r="C6" s="7" t="s">
        <v>182</v>
      </c>
      <c r="D6" s="7" t="s">
        <v>183</v>
      </c>
      <c r="E6" s="8" t="s">
        <v>218</v>
      </c>
      <c r="F6" s="7" t="s">
        <v>184</v>
      </c>
      <c r="G6" s="13" t="s">
        <v>73</v>
      </c>
      <c r="H6" s="14" t="s">
        <v>111</v>
      </c>
      <c r="I6" s="14" t="s">
        <v>111</v>
      </c>
      <c r="J6" s="15"/>
      <c r="K6" s="15" t="s">
        <v>90</v>
      </c>
      <c r="L6" s="39">
        <v>111</v>
      </c>
      <c r="M6" s="9" t="str">
        <f>"221,0"</f>
        <v>221,0</v>
      </c>
      <c r="N6" s="9" t="str">
        <f>"7089,1566"</f>
        <v>7089,1566</v>
      </c>
      <c r="O6" s="7"/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53FCA-230A-4ACC-86B6-DFE0B3CCB29B}">
  <dimension ref="A1:M45"/>
  <sheetViews>
    <sheetView topLeftCell="A7" workbookViewId="0">
      <selection activeCell="F34" sqref="F34"/>
    </sheetView>
  </sheetViews>
  <sheetFormatPr baseColWidth="10" defaultColWidth="9.1640625" defaultRowHeight="13"/>
  <cols>
    <col min="1" max="1" width="7.1640625" style="5" bestFit="1" customWidth="1"/>
    <col min="2" max="2" width="19.5" style="5" bestFit="1" customWidth="1"/>
    <col min="3" max="3" width="28.6640625" style="5" bestFit="1" customWidth="1"/>
    <col min="4" max="4" width="20.83203125" style="5" bestFit="1" customWidth="1"/>
    <col min="5" max="5" width="10.1640625" style="10" bestFit="1" customWidth="1"/>
    <col min="6" max="6" width="31.5" style="5" bestFit="1" customWidth="1"/>
    <col min="7" max="9" width="5.5" style="11" customWidth="1"/>
    <col min="10" max="10" width="4.5" style="11" customWidth="1"/>
    <col min="11" max="11" width="10.5" style="12" bestFit="1" customWidth="1"/>
    <col min="12" max="12" width="8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48" t="s">
        <v>210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215</v>
      </c>
      <c r="B3" s="63" t="s">
        <v>0</v>
      </c>
      <c r="C3" s="58" t="s">
        <v>216</v>
      </c>
      <c r="D3" s="58" t="s">
        <v>8</v>
      </c>
      <c r="E3" s="60" t="s">
        <v>217</v>
      </c>
      <c r="F3" s="62" t="s">
        <v>5</v>
      </c>
      <c r="G3" s="62" t="s">
        <v>28</v>
      </c>
      <c r="H3" s="62"/>
      <c r="I3" s="62"/>
      <c r="J3" s="62"/>
      <c r="K3" s="67" t="s">
        <v>13</v>
      </c>
      <c r="L3" s="60" t="s">
        <v>3</v>
      </c>
      <c r="M3" s="65" t="s">
        <v>2</v>
      </c>
    </row>
    <row r="4" spans="1:13" s="1" customFormat="1" ht="21" customHeight="1" thickBot="1">
      <c r="A4" s="57"/>
      <c r="B4" s="64"/>
      <c r="C4" s="59"/>
      <c r="D4" s="59"/>
      <c r="E4" s="61"/>
      <c r="F4" s="59"/>
      <c r="G4" s="4">
        <v>1</v>
      </c>
      <c r="H4" s="4">
        <v>2</v>
      </c>
      <c r="I4" s="4">
        <v>3</v>
      </c>
      <c r="J4" s="4" t="s">
        <v>4</v>
      </c>
      <c r="K4" s="68"/>
      <c r="L4" s="61"/>
      <c r="M4" s="66"/>
    </row>
    <row r="5" spans="1:13" ht="16">
      <c r="A5" s="46" t="s">
        <v>29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25" t="s">
        <v>14</v>
      </c>
      <c r="B6" s="16" t="s">
        <v>30</v>
      </c>
      <c r="C6" s="16" t="s">
        <v>31</v>
      </c>
      <c r="D6" s="16" t="s">
        <v>32</v>
      </c>
      <c r="E6" s="17" t="s">
        <v>220</v>
      </c>
      <c r="F6" s="16" t="s">
        <v>33</v>
      </c>
      <c r="G6" s="27" t="s">
        <v>21</v>
      </c>
      <c r="H6" s="26" t="s">
        <v>21</v>
      </c>
      <c r="I6" s="26" t="s">
        <v>34</v>
      </c>
      <c r="J6" s="25"/>
      <c r="K6" s="35" t="str">
        <f>"102,5"</f>
        <v>102,5</v>
      </c>
      <c r="L6" s="18" t="str">
        <f>"81,9283"</f>
        <v>81,9283</v>
      </c>
      <c r="M6" s="16" t="s">
        <v>36</v>
      </c>
    </row>
    <row r="7" spans="1:13">
      <c r="A7" s="28" t="s">
        <v>81</v>
      </c>
      <c r="B7" s="19" t="s">
        <v>82</v>
      </c>
      <c r="C7" s="19" t="s">
        <v>83</v>
      </c>
      <c r="D7" s="19" t="s">
        <v>84</v>
      </c>
      <c r="E7" s="20" t="s">
        <v>220</v>
      </c>
      <c r="F7" s="19" t="s">
        <v>85</v>
      </c>
      <c r="G7" s="29" t="s">
        <v>86</v>
      </c>
      <c r="H7" s="29" t="s">
        <v>26</v>
      </c>
      <c r="I7" s="29" t="s">
        <v>35</v>
      </c>
      <c r="J7" s="28"/>
      <c r="K7" s="36" t="str">
        <f>"70,0"</f>
        <v>70,0</v>
      </c>
      <c r="L7" s="21" t="str">
        <f>"56,7770"</f>
        <v>56,7770</v>
      </c>
      <c r="M7" s="19"/>
    </row>
    <row r="8" spans="1:13">
      <c r="A8" s="28" t="s">
        <v>169</v>
      </c>
      <c r="B8" s="19" t="s">
        <v>87</v>
      </c>
      <c r="C8" s="19" t="s">
        <v>88</v>
      </c>
      <c r="D8" s="19" t="s">
        <v>89</v>
      </c>
      <c r="E8" s="20" t="s">
        <v>220</v>
      </c>
      <c r="F8" s="19" t="s">
        <v>85</v>
      </c>
      <c r="G8" s="29" t="s">
        <v>19</v>
      </c>
      <c r="H8" s="29" t="s">
        <v>90</v>
      </c>
      <c r="I8" s="30" t="s">
        <v>91</v>
      </c>
      <c r="J8" s="28"/>
      <c r="K8" s="36" t="str">
        <f>"40,0"</f>
        <v>40,0</v>
      </c>
      <c r="L8" s="21" t="str">
        <f>"33,9080"</f>
        <v>33,9080</v>
      </c>
      <c r="M8" s="19"/>
    </row>
    <row r="9" spans="1:13">
      <c r="A9" s="31" t="s">
        <v>170</v>
      </c>
      <c r="B9" s="22" t="s">
        <v>92</v>
      </c>
      <c r="C9" s="22" t="s">
        <v>93</v>
      </c>
      <c r="D9" s="22" t="s">
        <v>32</v>
      </c>
      <c r="E9" s="23" t="s">
        <v>218</v>
      </c>
      <c r="F9" s="22" t="s">
        <v>9</v>
      </c>
      <c r="G9" s="33" t="s">
        <v>73</v>
      </c>
      <c r="H9" s="33" t="s">
        <v>73</v>
      </c>
      <c r="I9" s="33" t="s">
        <v>73</v>
      </c>
      <c r="J9" s="31"/>
      <c r="K9" s="37">
        <v>0</v>
      </c>
      <c r="L9" s="24" t="str">
        <f>"0,0000"</f>
        <v>0,0000</v>
      </c>
      <c r="M9" s="22"/>
    </row>
    <row r="11" spans="1:13" ht="16">
      <c r="A11" s="44" t="s">
        <v>10</v>
      </c>
      <c r="B11" s="44"/>
      <c r="C11" s="45"/>
      <c r="D11" s="45"/>
      <c r="E11" s="45"/>
      <c r="F11" s="45"/>
      <c r="G11" s="45"/>
      <c r="H11" s="45"/>
      <c r="I11" s="45"/>
      <c r="J11" s="45"/>
    </row>
    <row r="12" spans="1:13">
      <c r="A12" s="25" t="s">
        <v>14</v>
      </c>
      <c r="B12" s="16" t="s">
        <v>94</v>
      </c>
      <c r="C12" s="16" t="s">
        <v>95</v>
      </c>
      <c r="D12" s="16" t="s">
        <v>96</v>
      </c>
      <c r="E12" s="17" t="s">
        <v>220</v>
      </c>
      <c r="F12" s="16" t="s">
        <v>85</v>
      </c>
      <c r="G12" s="26" t="s">
        <v>44</v>
      </c>
      <c r="H12" s="26" t="s">
        <v>97</v>
      </c>
      <c r="I12" s="27" t="s">
        <v>98</v>
      </c>
      <c r="J12" s="25"/>
      <c r="K12" s="35" t="str">
        <f>"82,5"</f>
        <v>82,5</v>
      </c>
      <c r="L12" s="18" t="str">
        <f>"59,0040"</f>
        <v>59,0040</v>
      </c>
      <c r="M12" s="16" t="s">
        <v>173</v>
      </c>
    </row>
    <row r="13" spans="1:13">
      <c r="A13" s="28" t="s">
        <v>14</v>
      </c>
      <c r="B13" s="19" t="s">
        <v>99</v>
      </c>
      <c r="C13" s="19" t="s">
        <v>100</v>
      </c>
      <c r="D13" s="19" t="s">
        <v>101</v>
      </c>
      <c r="E13" s="20" t="s">
        <v>218</v>
      </c>
      <c r="F13" s="19" t="s">
        <v>33</v>
      </c>
      <c r="G13" s="29" t="s">
        <v>72</v>
      </c>
      <c r="H13" s="29" t="s">
        <v>49</v>
      </c>
      <c r="I13" s="30" t="s">
        <v>50</v>
      </c>
      <c r="J13" s="28"/>
      <c r="K13" s="36" t="str">
        <f>"145,0"</f>
        <v>145,0</v>
      </c>
      <c r="L13" s="21" t="str">
        <f>"102,6600"</f>
        <v>102,6600</v>
      </c>
      <c r="M13" s="19"/>
    </row>
    <row r="14" spans="1:13">
      <c r="A14" s="28" t="s">
        <v>81</v>
      </c>
      <c r="B14" s="19" t="s">
        <v>102</v>
      </c>
      <c r="C14" s="19" t="s">
        <v>103</v>
      </c>
      <c r="D14" s="19" t="s">
        <v>104</v>
      </c>
      <c r="E14" s="20" t="s">
        <v>218</v>
      </c>
      <c r="F14" s="19" t="s">
        <v>105</v>
      </c>
      <c r="G14" s="29" t="s">
        <v>106</v>
      </c>
      <c r="H14" s="29" t="s">
        <v>80</v>
      </c>
      <c r="I14" s="30" t="s">
        <v>107</v>
      </c>
      <c r="J14" s="28"/>
      <c r="K14" s="36" t="str">
        <f>"120,0"</f>
        <v>120,0</v>
      </c>
      <c r="L14" s="21" t="str">
        <f>"84,1320"</f>
        <v>84,1320</v>
      </c>
      <c r="M14" s="19"/>
    </row>
    <row r="15" spans="1:13">
      <c r="A15" s="28" t="s">
        <v>169</v>
      </c>
      <c r="B15" s="19" t="s">
        <v>108</v>
      </c>
      <c r="C15" s="19" t="s">
        <v>109</v>
      </c>
      <c r="D15" s="19" t="s">
        <v>110</v>
      </c>
      <c r="E15" s="20" t="s">
        <v>218</v>
      </c>
      <c r="F15" s="19" t="s">
        <v>85</v>
      </c>
      <c r="G15" s="29" t="s">
        <v>73</v>
      </c>
      <c r="H15" s="29" t="s">
        <v>111</v>
      </c>
      <c r="I15" s="29" t="s">
        <v>112</v>
      </c>
      <c r="J15" s="28"/>
      <c r="K15" s="36" t="str">
        <f>"117,5"</f>
        <v>117,5</v>
      </c>
      <c r="L15" s="21" t="str">
        <f>"82,8140"</f>
        <v>82,8140</v>
      </c>
      <c r="M15" s="19" t="s">
        <v>173</v>
      </c>
    </row>
    <row r="16" spans="1:13">
      <c r="A16" s="31" t="s">
        <v>171</v>
      </c>
      <c r="B16" s="22" t="s">
        <v>113</v>
      </c>
      <c r="C16" s="22" t="s">
        <v>114</v>
      </c>
      <c r="D16" s="22" t="s">
        <v>115</v>
      </c>
      <c r="E16" s="23" t="s">
        <v>218</v>
      </c>
      <c r="F16" s="22" t="s">
        <v>85</v>
      </c>
      <c r="G16" s="32" t="s">
        <v>106</v>
      </c>
      <c r="H16" s="33" t="s">
        <v>112</v>
      </c>
      <c r="I16" s="33" t="s">
        <v>112</v>
      </c>
      <c r="J16" s="31"/>
      <c r="K16" s="37" t="str">
        <f>"115,0"</f>
        <v>115,0</v>
      </c>
      <c r="L16" s="24" t="str">
        <f>"84,0305"</f>
        <v>84,0305</v>
      </c>
      <c r="M16" s="22"/>
    </row>
    <row r="18" spans="1:13" ht="16">
      <c r="A18" s="44" t="s">
        <v>11</v>
      </c>
      <c r="B18" s="44"/>
      <c r="C18" s="45"/>
      <c r="D18" s="45"/>
      <c r="E18" s="45"/>
      <c r="F18" s="45"/>
      <c r="G18" s="45"/>
      <c r="H18" s="45"/>
      <c r="I18" s="45"/>
      <c r="J18" s="45"/>
    </row>
    <row r="19" spans="1:13">
      <c r="A19" s="25" t="s">
        <v>14</v>
      </c>
      <c r="B19" s="16" t="s">
        <v>116</v>
      </c>
      <c r="C19" s="16" t="s">
        <v>117</v>
      </c>
      <c r="D19" s="16" t="s">
        <v>118</v>
      </c>
      <c r="E19" s="17" t="s">
        <v>221</v>
      </c>
      <c r="F19" s="16" t="s">
        <v>9</v>
      </c>
      <c r="G19" s="26" t="s">
        <v>62</v>
      </c>
      <c r="H19" s="26" t="s">
        <v>119</v>
      </c>
      <c r="I19" s="26" t="s">
        <v>72</v>
      </c>
      <c r="J19" s="25"/>
      <c r="K19" s="35" t="str">
        <f>"140,0"</f>
        <v>140,0</v>
      </c>
      <c r="L19" s="18" t="str">
        <f>"89,3760"</f>
        <v>89,3760</v>
      </c>
      <c r="M19" s="16"/>
    </row>
    <row r="20" spans="1:13">
      <c r="A20" s="28" t="s">
        <v>14</v>
      </c>
      <c r="B20" s="19" t="s">
        <v>120</v>
      </c>
      <c r="C20" s="19" t="s">
        <v>121</v>
      </c>
      <c r="D20" s="19" t="s">
        <v>122</v>
      </c>
      <c r="E20" s="20" t="s">
        <v>218</v>
      </c>
      <c r="F20" s="19" t="s">
        <v>123</v>
      </c>
      <c r="G20" s="29" t="s">
        <v>50</v>
      </c>
      <c r="H20" s="29" t="s">
        <v>67</v>
      </c>
      <c r="I20" s="29" t="s">
        <v>68</v>
      </c>
      <c r="J20" s="28"/>
      <c r="K20" s="36" t="str">
        <f>"165,0"</f>
        <v>165,0</v>
      </c>
      <c r="L20" s="21" t="str">
        <f>"107,9100"</f>
        <v>107,9100</v>
      </c>
      <c r="M20" s="19"/>
    </row>
    <row r="21" spans="1:13">
      <c r="A21" s="28" t="s">
        <v>81</v>
      </c>
      <c r="B21" s="19" t="s">
        <v>124</v>
      </c>
      <c r="C21" s="19" t="s">
        <v>125</v>
      </c>
      <c r="D21" s="19" t="s">
        <v>126</v>
      </c>
      <c r="E21" s="20" t="s">
        <v>218</v>
      </c>
      <c r="F21" s="19" t="s">
        <v>127</v>
      </c>
      <c r="G21" s="29" t="s">
        <v>50</v>
      </c>
      <c r="H21" s="29" t="s">
        <v>128</v>
      </c>
      <c r="I21" s="30" t="s">
        <v>67</v>
      </c>
      <c r="J21" s="28"/>
      <c r="K21" s="36" t="str">
        <f>"155,0"</f>
        <v>155,0</v>
      </c>
      <c r="L21" s="21" t="str">
        <f>"101,7110"</f>
        <v>101,7110</v>
      </c>
      <c r="M21" s="19"/>
    </row>
    <row r="22" spans="1:13">
      <c r="A22" s="28" t="s">
        <v>169</v>
      </c>
      <c r="B22" s="19" t="s">
        <v>129</v>
      </c>
      <c r="C22" s="19" t="s">
        <v>130</v>
      </c>
      <c r="D22" s="19" t="s">
        <v>131</v>
      </c>
      <c r="E22" s="20" t="s">
        <v>218</v>
      </c>
      <c r="F22" s="19" t="s">
        <v>9</v>
      </c>
      <c r="G22" s="29" t="s">
        <v>119</v>
      </c>
      <c r="H22" s="29" t="s">
        <v>43</v>
      </c>
      <c r="I22" s="30" t="s">
        <v>72</v>
      </c>
      <c r="J22" s="28"/>
      <c r="K22" s="36" t="str">
        <f>"137,5"</f>
        <v>137,5</v>
      </c>
      <c r="L22" s="21" t="str">
        <f>"89,4712"</f>
        <v>89,4712</v>
      </c>
      <c r="M22" s="19"/>
    </row>
    <row r="23" spans="1:13">
      <c r="A23" s="28" t="s">
        <v>171</v>
      </c>
      <c r="B23" s="19" t="s">
        <v>132</v>
      </c>
      <c r="C23" s="19" t="s">
        <v>133</v>
      </c>
      <c r="D23" s="19" t="s">
        <v>134</v>
      </c>
      <c r="E23" s="20" t="s">
        <v>218</v>
      </c>
      <c r="F23" s="19" t="s">
        <v>85</v>
      </c>
      <c r="G23" s="29" t="s">
        <v>16</v>
      </c>
      <c r="H23" s="29" t="s">
        <v>73</v>
      </c>
      <c r="I23" s="29" t="s">
        <v>106</v>
      </c>
      <c r="J23" s="28"/>
      <c r="K23" s="36" t="str">
        <f>"115,0"</f>
        <v>115,0</v>
      </c>
      <c r="L23" s="21" t="str">
        <f>"73,4965"</f>
        <v>73,4965</v>
      </c>
      <c r="M23" s="19" t="s">
        <v>173</v>
      </c>
    </row>
    <row r="24" spans="1:13">
      <c r="A24" s="28" t="s">
        <v>14</v>
      </c>
      <c r="B24" s="19" t="s">
        <v>135</v>
      </c>
      <c r="C24" s="19" t="s">
        <v>198</v>
      </c>
      <c r="D24" s="19" t="s">
        <v>136</v>
      </c>
      <c r="E24" s="20" t="s">
        <v>219</v>
      </c>
      <c r="F24" s="19" t="s">
        <v>33</v>
      </c>
      <c r="G24" s="29" t="s">
        <v>80</v>
      </c>
      <c r="H24" s="30" t="s">
        <v>107</v>
      </c>
      <c r="I24" s="29" t="s">
        <v>119</v>
      </c>
      <c r="J24" s="28"/>
      <c r="K24" s="36" t="str">
        <f>"132,5"</f>
        <v>132,5</v>
      </c>
      <c r="L24" s="21" t="str">
        <f>"84,9723"</f>
        <v>84,9723</v>
      </c>
      <c r="M24" s="19"/>
    </row>
    <row r="25" spans="1:13">
      <c r="A25" s="28" t="s">
        <v>14</v>
      </c>
      <c r="B25" s="19" t="s">
        <v>137</v>
      </c>
      <c r="C25" s="19" t="s">
        <v>201</v>
      </c>
      <c r="D25" s="19" t="s">
        <v>138</v>
      </c>
      <c r="E25" s="20" t="s">
        <v>222</v>
      </c>
      <c r="F25" s="19" t="s">
        <v>85</v>
      </c>
      <c r="G25" s="29" t="s">
        <v>139</v>
      </c>
      <c r="H25" s="29" t="s">
        <v>73</v>
      </c>
      <c r="I25" s="30" t="s">
        <v>111</v>
      </c>
      <c r="J25" s="28"/>
      <c r="K25" s="36" t="str">
        <f>"110,0"</f>
        <v>110,0</v>
      </c>
      <c r="L25" s="21" t="str">
        <f>"74,9038"</f>
        <v>74,9038</v>
      </c>
      <c r="M25" s="19" t="s">
        <v>173</v>
      </c>
    </row>
    <row r="26" spans="1:13">
      <c r="A26" s="31" t="s">
        <v>14</v>
      </c>
      <c r="B26" s="22" t="s">
        <v>140</v>
      </c>
      <c r="C26" s="22" t="s">
        <v>141</v>
      </c>
      <c r="D26" s="22" t="s">
        <v>12</v>
      </c>
      <c r="E26" s="23" t="s">
        <v>223</v>
      </c>
      <c r="F26" s="22" t="s">
        <v>9</v>
      </c>
      <c r="G26" s="32" t="s">
        <v>20</v>
      </c>
      <c r="H26" s="33" t="s">
        <v>21</v>
      </c>
      <c r="I26" s="33" t="s">
        <v>21</v>
      </c>
      <c r="J26" s="31"/>
      <c r="K26" s="37" t="str">
        <f>"95,0"</f>
        <v>95,0</v>
      </c>
      <c r="L26" s="24" t="str">
        <f>"109,8981"</f>
        <v>109,8981</v>
      </c>
      <c r="M26" s="22"/>
    </row>
    <row r="28" spans="1:13" ht="16">
      <c r="A28" s="44" t="s">
        <v>51</v>
      </c>
      <c r="B28" s="44"/>
      <c r="C28" s="45"/>
      <c r="D28" s="45"/>
      <c r="E28" s="45"/>
      <c r="F28" s="45"/>
      <c r="G28" s="45"/>
      <c r="H28" s="45"/>
      <c r="I28" s="45"/>
      <c r="J28" s="45"/>
    </row>
    <row r="29" spans="1:13">
      <c r="A29" s="25" t="s">
        <v>14</v>
      </c>
      <c r="B29" s="16" t="s">
        <v>142</v>
      </c>
      <c r="C29" s="16" t="s">
        <v>143</v>
      </c>
      <c r="D29" s="16" t="s">
        <v>144</v>
      </c>
      <c r="E29" s="17" t="s">
        <v>218</v>
      </c>
      <c r="F29" s="16" t="s">
        <v>9</v>
      </c>
      <c r="G29" s="26" t="s">
        <v>145</v>
      </c>
      <c r="H29" s="26" t="s">
        <v>146</v>
      </c>
      <c r="I29" s="27" t="s">
        <v>147</v>
      </c>
      <c r="J29" s="25"/>
      <c r="K29" s="35" t="str">
        <f>"202,5"</f>
        <v>202,5</v>
      </c>
      <c r="L29" s="18" t="str">
        <f>"125,9550"</f>
        <v>125,9550</v>
      </c>
      <c r="M29" s="16" t="s">
        <v>148</v>
      </c>
    </row>
    <row r="30" spans="1:13">
      <c r="A30" s="28" t="s">
        <v>81</v>
      </c>
      <c r="B30" s="19" t="s">
        <v>52</v>
      </c>
      <c r="C30" s="19" t="s">
        <v>53</v>
      </c>
      <c r="D30" s="19" t="s">
        <v>54</v>
      </c>
      <c r="E30" s="20" t="s">
        <v>218</v>
      </c>
      <c r="F30" s="19" t="s">
        <v>55</v>
      </c>
      <c r="G30" s="29" t="s">
        <v>56</v>
      </c>
      <c r="H30" s="29" t="s">
        <v>57</v>
      </c>
      <c r="I30" s="30" t="s">
        <v>58</v>
      </c>
      <c r="J30" s="28"/>
      <c r="K30" s="36" t="str">
        <f>"175,0"</f>
        <v>175,0</v>
      </c>
      <c r="L30" s="21" t="str">
        <f>"108,6925"</f>
        <v>108,6925</v>
      </c>
      <c r="M30" s="19"/>
    </row>
    <row r="31" spans="1:13">
      <c r="A31" s="31" t="s">
        <v>14</v>
      </c>
      <c r="B31" s="22" t="s">
        <v>149</v>
      </c>
      <c r="C31" s="22" t="s">
        <v>202</v>
      </c>
      <c r="D31" s="22" t="s">
        <v>150</v>
      </c>
      <c r="E31" s="23" t="s">
        <v>219</v>
      </c>
      <c r="F31" s="22" t="s">
        <v>85</v>
      </c>
      <c r="G31" s="32" t="s">
        <v>16</v>
      </c>
      <c r="H31" s="33" t="s">
        <v>139</v>
      </c>
      <c r="I31" s="33" t="s">
        <v>139</v>
      </c>
      <c r="J31" s="31"/>
      <c r="K31" s="37" t="str">
        <f>"105,0"</f>
        <v>105,0</v>
      </c>
      <c r="L31" s="24" t="str">
        <f>"67,0548"</f>
        <v>67,0548</v>
      </c>
      <c r="M31" s="22"/>
    </row>
    <row r="33" spans="1:13" ht="16">
      <c r="A33" s="44" t="s">
        <v>22</v>
      </c>
      <c r="B33" s="44"/>
      <c r="C33" s="45"/>
      <c r="D33" s="45"/>
      <c r="E33" s="45"/>
      <c r="F33" s="45"/>
      <c r="G33" s="45"/>
      <c r="H33" s="45"/>
      <c r="I33" s="45"/>
      <c r="J33" s="45"/>
    </row>
    <row r="34" spans="1:13">
      <c r="A34" s="25" t="s">
        <v>14</v>
      </c>
      <c r="B34" s="16" t="s">
        <v>151</v>
      </c>
      <c r="C34" s="16" t="s">
        <v>152</v>
      </c>
      <c r="D34" s="16" t="s">
        <v>153</v>
      </c>
      <c r="E34" s="17" t="s">
        <v>220</v>
      </c>
      <c r="F34" s="16" t="s">
        <v>85</v>
      </c>
      <c r="G34" s="26" t="s">
        <v>106</v>
      </c>
      <c r="H34" s="26" t="s">
        <v>112</v>
      </c>
      <c r="I34" s="26" t="s">
        <v>80</v>
      </c>
      <c r="J34" s="25"/>
      <c r="K34" s="35" t="str">
        <f>"120,0"</f>
        <v>120,0</v>
      </c>
      <c r="L34" s="18" t="str">
        <f>"71,6400"</f>
        <v>71,6400</v>
      </c>
      <c r="M34" s="16"/>
    </row>
    <row r="35" spans="1:13">
      <c r="A35" s="28" t="s">
        <v>14</v>
      </c>
      <c r="B35" s="19" t="s">
        <v>154</v>
      </c>
      <c r="C35" s="19" t="s">
        <v>155</v>
      </c>
      <c r="D35" s="19" t="s">
        <v>156</v>
      </c>
      <c r="E35" s="20" t="s">
        <v>218</v>
      </c>
      <c r="F35" s="19" t="s">
        <v>9</v>
      </c>
      <c r="G35" s="29" t="s">
        <v>67</v>
      </c>
      <c r="H35" s="29" t="s">
        <v>56</v>
      </c>
      <c r="I35" s="29" t="s">
        <v>57</v>
      </c>
      <c r="J35" s="28"/>
      <c r="K35" s="36" t="str">
        <f>"175,0"</f>
        <v>175,0</v>
      </c>
      <c r="L35" s="21" t="str">
        <f>"105,6825"</f>
        <v>105,6825</v>
      </c>
      <c r="M35" s="19" t="s">
        <v>157</v>
      </c>
    </row>
    <row r="36" spans="1:13">
      <c r="A36" s="31" t="s">
        <v>81</v>
      </c>
      <c r="B36" s="22" t="s">
        <v>23</v>
      </c>
      <c r="C36" s="22" t="s">
        <v>24</v>
      </c>
      <c r="D36" s="22" t="s">
        <v>25</v>
      </c>
      <c r="E36" s="23" t="s">
        <v>218</v>
      </c>
      <c r="F36" s="22" t="s">
        <v>9</v>
      </c>
      <c r="G36" s="32" t="s">
        <v>67</v>
      </c>
      <c r="H36" s="32" t="s">
        <v>158</v>
      </c>
      <c r="I36" s="32" t="s">
        <v>56</v>
      </c>
      <c r="J36" s="31"/>
      <c r="K36" s="37" t="str">
        <f>"170,0"</f>
        <v>170,0</v>
      </c>
      <c r="L36" s="24" t="str">
        <f>"100,4190"</f>
        <v>100,4190</v>
      </c>
      <c r="M36" s="22" t="s">
        <v>214</v>
      </c>
    </row>
    <row r="38" spans="1:13" ht="16">
      <c r="A38" s="44" t="s">
        <v>74</v>
      </c>
      <c r="B38" s="44"/>
      <c r="C38" s="45"/>
      <c r="D38" s="45"/>
      <c r="E38" s="45"/>
      <c r="F38" s="45"/>
      <c r="G38" s="45"/>
      <c r="H38" s="45"/>
      <c r="I38" s="45"/>
      <c r="J38" s="45"/>
    </row>
    <row r="39" spans="1:13">
      <c r="A39" s="25" t="s">
        <v>14</v>
      </c>
      <c r="B39" s="16" t="s">
        <v>75</v>
      </c>
      <c r="C39" s="16" t="s">
        <v>76</v>
      </c>
      <c r="D39" s="16" t="s">
        <v>77</v>
      </c>
      <c r="E39" s="17" t="s">
        <v>218</v>
      </c>
      <c r="F39" s="16" t="s">
        <v>78</v>
      </c>
      <c r="G39" s="26" t="s">
        <v>67</v>
      </c>
      <c r="H39" s="26" t="s">
        <v>56</v>
      </c>
      <c r="I39" s="26" t="s">
        <v>79</v>
      </c>
      <c r="J39" s="25"/>
      <c r="K39" s="35" t="str">
        <f>"177,5"</f>
        <v>177,5</v>
      </c>
      <c r="L39" s="18" t="str">
        <f>"103,7132"</f>
        <v>103,7132</v>
      </c>
      <c r="M39" s="16"/>
    </row>
    <row r="40" spans="1:13">
      <c r="A40" s="28" t="s">
        <v>81</v>
      </c>
      <c r="B40" s="19" t="s">
        <v>17</v>
      </c>
      <c r="C40" s="19" t="s">
        <v>18</v>
      </c>
      <c r="D40" s="19" t="s">
        <v>159</v>
      </c>
      <c r="E40" s="20" t="s">
        <v>218</v>
      </c>
      <c r="F40" s="19" t="s">
        <v>9</v>
      </c>
      <c r="G40" s="29" t="s">
        <v>67</v>
      </c>
      <c r="H40" s="29" t="s">
        <v>56</v>
      </c>
      <c r="I40" s="29" t="s">
        <v>57</v>
      </c>
      <c r="J40" s="28"/>
      <c r="K40" s="36" t="str">
        <f>"175,0"</f>
        <v>175,0</v>
      </c>
      <c r="L40" s="21" t="str">
        <f>"101,1500"</f>
        <v>101,1500</v>
      </c>
      <c r="M40" s="19" t="s">
        <v>214</v>
      </c>
    </row>
    <row r="41" spans="1:13">
      <c r="A41" s="28" t="s">
        <v>169</v>
      </c>
      <c r="B41" s="19" t="s">
        <v>160</v>
      </c>
      <c r="C41" s="19" t="s">
        <v>161</v>
      </c>
      <c r="D41" s="19" t="s">
        <v>162</v>
      </c>
      <c r="E41" s="20" t="s">
        <v>218</v>
      </c>
      <c r="F41" s="19" t="s">
        <v>85</v>
      </c>
      <c r="G41" s="30" t="s">
        <v>119</v>
      </c>
      <c r="H41" s="29" t="s">
        <v>119</v>
      </c>
      <c r="I41" s="29" t="s">
        <v>42</v>
      </c>
      <c r="J41" s="28"/>
      <c r="K41" s="36" t="str">
        <f>"135,0"</f>
        <v>135,0</v>
      </c>
      <c r="L41" s="21" t="str">
        <f>"78,5025"</f>
        <v>78,5025</v>
      </c>
      <c r="M41" s="19" t="s">
        <v>173</v>
      </c>
    </row>
    <row r="42" spans="1:13">
      <c r="A42" s="31" t="s">
        <v>14</v>
      </c>
      <c r="B42" s="22" t="s">
        <v>163</v>
      </c>
      <c r="C42" s="22" t="s">
        <v>203</v>
      </c>
      <c r="D42" s="22" t="s">
        <v>164</v>
      </c>
      <c r="E42" s="23" t="s">
        <v>219</v>
      </c>
      <c r="F42" s="22" t="s">
        <v>85</v>
      </c>
      <c r="G42" s="32" t="s">
        <v>62</v>
      </c>
      <c r="H42" s="32" t="s">
        <v>41</v>
      </c>
      <c r="I42" s="33" t="s">
        <v>119</v>
      </c>
      <c r="J42" s="31"/>
      <c r="K42" s="37" t="str">
        <f>"130,0"</f>
        <v>130,0</v>
      </c>
      <c r="L42" s="24" t="str">
        <f>"77,4577"</f>
        <v>77,4577</v>
      </c>
      <c r="M42" s="22" t="s">
        <v>173</v>
      </c>
    </row>
    <row r="44" spans="1:13" ht="16">
      <c r="A44" s="44" t="s">
        <v>165</v>
      </c>
      <c r="B44" s="44"/>
      <c r="C44" s="45"/>
      <c r="D44" s="45"/>
      <c r="E44" s="45"/>
      <c r="F44" s="45"/>
      <c r="G44" s="45"/>
      <c r="H44" s="45"/>
      <c r="I44" s="45"/>
      <c r="J44" s="45"/>
    </row>
    <row r="45" spans="1:13">
      <c r="A45" s="15" t="s">
        <v>14</v>
      </c>
      <c r="B45" s="7" t="s">
        <v>166</v>
      </c>
      <c r="C45" s="7" t="s">
        <v>167</v>
      </c>
      <c r="D45" s="7" t="s">
        <v>168</v>
      </c>
      <c r="E45" s="8" t="s">
        <v>220</v>
      </c>
      <c r="F45" s="7" t="s">
        <v>85</v>
      </c>
      <c r="G45" s="13" t="s">
        <v>112</v>
      </c>
      <c r="H45" s="13" t="s">
        <v>80</v>
      </c>
      <c r="I45" s="13" t="s">
        <v>62</v>
      </c>
      <c r="J45" s="15"/>
      <c r="K45" s="34" t="str">
        <f>"125,0"</f>
        <v>125,0</v>
      </c>
      <c r="L45" s="9" t="str">
        <f>"71,0750"</f>
        <v>71,0750</v>
      </c>
      <c r="M45" s="7" t="s">
        <v>173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44:J44"/>
    <mergeCell ref="K3:K4"/>
    <mergeCell ref="L3:L4"/>
    <mergeCell ref="M3:M4"/>
    <mergeCell ref="A5:J5"/>
    <mergeCell ref="B3:B4"/>
    <mergeCell ref="A11:J11"/>
    <mergeCell ref="A18:J18"/>
    <mergeCell ref="A28:J28"/>
    <mergeCell ref="A33:J33"/>
    <mergeCell ref="A38:J3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7501F-5826-42DE-A577-1715A4505F89}">
  <dimension ref="A1:M9"/>
  <sheetViews>
    <sheetView workbookViewId="0">
      <selection activeCell="C25" sqref="C25"/>
    </sheetView>
  </sheetViews>
  <sheetFormatPr baseColWidth="10" defaultColWidth="9.1640625" defaultRowHeight="13"/>
  <cols>
    <col min="1" max="1" width="7.1640625" style="5" bestFit="1" customWidth="1"/>
    <col min="2" max="2" width="18" style="5" customWidth="1"/>
    <col min="3" max="3" width="25.1640625" style="5" bestFit="1" customWidth="1"/>
    <col min="4" max="4" width="20.83203125" style="5" bestFit="1" customWidth="1"/>
    <col min="5" max="5" width="10.1640625" style="10" bestFit="1" customWidth="1"/>
    <col min="6" max="6" width="23.5" style="5" customWidth="1"/>
    <col min="7" max="9" width="5.5" style="11" customWidth="1"/>
    <col min="10" max="10" width="4.5" style="11" customWidth="1"/>
    <col min="11" max="11" width="10.5" style="6" bestFit="1" customWidth="1"/>
    <col min="12" max="12" width="9.83203125" style="6" customWidth="1"/>
    <col min="13" max="13" width="21.6640625" style="5" customWidth="1"/>
    <col min="14" max="16384" width="9.1640625" style="3"/>
  </cols>
  <sheetData>
    <row r="1" spans="1:13" s="2" customFormat="1" ht="29" customHeight="1">
      <c r="A1" s="48" t="s">
        <v>211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215</v>
      </c>
      <c r="B3" s="63" t="s">
        <v>0</v>
      </c>
      <c r="C3" s="58" t="s">
        <v>216</v>
      </c>
      <c r="D3" s="58" t="s">
        <v>8</v>
      </c>
      <c r="E3" s="60" t="s">
        <v>217</v>
      </c>
      <c r="F3" s="62" t="s">
        <v>5</v>
      </c>
      <c r="G3" s="62" t="s">
        <v>28</v>
      </c>
      <c r="H3" s="62"/>
      <c r="I3" s="62"/>
      <c r="J3" s="62"/>
      <c r="K3" s="60" t="s">
        <v>13</v>
      </c>
      <c r="L3" s="60" t="s">
        <v>3</v>
      </c>
      <c r="M3" s="65" t="s">
        <v>2</v>
      </c>
    </row>
    <row r="4" spans="1:13" s="1" customFormat="1" ht="21" customHeight="1" thickBot="1">
      <c r="A4" s="57"/>
      <c r="B4" s="64"/>
      <c r="C4" s="59"/>
      <c r="D4" s="59"/>
      <c r="E4" s="61"/>
      <c r="F4" s="59"/>
      <c r="G4" s="4">
        <v>1</v>
      </c>
      <c r="H4" s="4">
        <v>2</v>
      </c>
      <c r="I4" s="4">
        <v>3</v>
      </c>
      <c r="J4" s="4" t="s">
        <v>4</v>
      </c>
      <c r="K4" s="61"/>
      <c r="L4" s="61"/>
      <c r="M4" s="66"/>
    </row>
    <row r="5" spans="1:13" ht="16">
      <c r="A5" s="46" t="s">
        <v>10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15" t="s">
        <v>14</v>
      </c>
      <c r="B6" s="7" t="s">
        <v>185</v>
      </c>
      <c r="C6" s="7" t="s">
        <v>186</v>
      </c>
      <c r="D6" s="7" t="s">
        <v>172</v>
      </c>
      <c r="E6" s="8" t="s">
        <v>218</v>
      </c>
      <c r="F6" s="7" t="s">
        <v>9</v>
      </c>
      <c r="G6" s="13" t="s">
        <v>79</v>
      </c>
      <c r="H6" s="13" t="s">
        <v>187</v>
      </c>
      <c r="I6" s="15"/>
      <c r="J6" s="15"/>
      <c r="K6" s="9" t="str">
        <f>"180,0"</f>
        <v>180,0</v>
      </c>
      <c r="L6" s="9" t="str">
        <f>"124,3800"</f>
        <v>124,3800</v>
      </c>
      <c r="M6" s="7" t="s">
        <v>214</v>
      </c>
    </row>
    <row r="8" spans="1:13" ht="16">
      <c r="A8" s="44" t="s">
        <v>51</v>
      </c>
      <c r="B8" s="44"/>
      <c r="C8" s="45"/>
      <c r="D8" s="45"/>
      <c r="E8" s="45"/>
      <c r="F8" s="45"/>
      <c r="G8" s="45"/>
      <c r="H8" s="45"/>
      <c r="I8" s="45"/>
      <c r="J8" s="45"/>
    </row>
    <row r="9" spans="1:13">
      <c r="A9" s="15" t="s">
        <v>14</v>
      </c>
      <c r="B9" s="7" t="s">
        <v>188</v>
      </c>
      <c r="C9" s="7" t="s">
        <v>189</v>
      </c>
      <c r="D9" s="7" t="s">
        <v>144</v>
      </c>
      <c r="E9" s="8" t="s">
        <v>218</v>
      </c>
      <c r="F9" s="7" t="s">
        <v>9</v>
      </c>
      <c r="G9" s="13" t="s">
        <v>56</v>
      </c>
      <c r="H9" s="13" t="s">
        <v>57</v>
      </c>
      <c r="I9" s="13" t="s">
        <v>187</v>
      </c>
      <c r="J9" s="15"/>
      <c r="K9" s="9" t="str">
        <f>"180,0"</f>
        <v>180,0</v>
      </c>
      <c r="L9" s="9" t="str">
        <f>"111,9600"</f>
        <v>111,9600</v>
      </c>
      <c r="M9" s="7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C1F78-3A8A-4F90-AC75-A9B8E93E5173}">
  <dimension ref="A1:M6"/>
  <sheetViews>
    <sheetView workbookViewId="0">
      <selection activeCell="M22" sqref="M22"/>
    </sheetView>
  </sheetViews>
  <sheetFormatPr baseColWidth="10" defaultColWidth="9.1640625" defaultRowHeight="13"/>
  <cols>
    <col min="1" max="1" width="7.1640625" style="5" bestFit="1" customWidth="1"/>
    <col min="2" max="2" width="15.83203125" style="5" bestFit="1" customWidth="1"/>
    <col min="3" max="3" width="25.1640625" style="5" bestFit="1" customWidth="1"/>
    <col min="4" max="4" width="20.83203125" style="5" bestFit="1" customWidth="1"/>
    <col min="5" max="5" width="10.1640625" style="10" bestFit="1" customWidth="1"/>
    <col min="6" max="6" width="27.5" style="5" bestFit="1" customWidth="1"/>
    <col min="7" max="9" width="5.5" style="11" customWidth="1"/>
    <col min="10" max="10" width="4.5" style="11" customWidth="1"/>
    <col min="11" max="11" width="10.5" style="6" bestFit="1" customWidth="1"/>
    <col min="12" max="12" width="7.6640625" style="6" bestFit="1" customWidth="1"/>
    <col min="13" max="13" width="16.6640625" style="5" customWidth="1"/>
    <col min="14" max="16384" width="9.1640625" style="3"/>
  </cols>
  <sheetData>
    <row r="1" spans="1:13" s="2" customFormat="1" ht="29" customHeight="1">
      <c r="A1" s="48" t="s">
        <v>212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215</v>
      </c>
      <c r="B3" s="63" t="s">
        <v>0</v>
      </c>
      <c r="C3" s="58" t="s">
        <v>216</v>
      </c>
      <c r="D3" s="58" t="s">
        <v>8</v>
      </c>
      <c r="E3" s="60" t="s">
        <v>217</v>
      </c>
      <c r="F3" s="62" t="s">
        <v>5</v>
      </c>
      <c r="G3" s="62" t="s">
        <v>28</v>
      </c>
      <c r="H3" s="62"/>
      <c r="I3" s="62"/>
      <c r="J3" s="62"/>
      <c r="K3" s="60" t="s">
        <v>13</v>
      </c>
      <c r="L3" s="60" t="s">
        <v>3</v>
      </c>
      <c r="M3" s="65" t="s">
        <v>2</v>
      </c>
    </row>
    <row r="4" spans="1:13" s="1" customFormat="1" ht="21" customHeight="1" thickBot="1">
      <c r="A4" s="57"/>
      <c r="B4" s="64"/>
      <c r="C4" s="59"/>
      <c r="D4" s="59"/>
      <c r="E4" s="61"/>
      <c r="F4" s="59"/>
      <c r="G4" s="4">
        <v>1</v>
      </c>
      <c r="H4" s="4">
        <v>2</v>
      </c>
      <c r="I4" s="4">
        <v>3</v>
      </c>
      <c r="J4" s="4" t="s">
        <v>4</v>
      </c>
      <c r="K4" s="61"/>
      <c r="L4" s="61"/>
      <c r="M4" s="66"/>
    </row>
    <row r="5" spans="1:13" ht="16">
      <c r="A5" s="46" t="s">
        <v>10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15" t="s">
        <v>14</v>
      </c>
      <c r="B6" s="7" t="s">
        <v>99</v>
      </c>
      <c r="C6" s="7" t="s">
        <v>100</v>
      </c>
      <c r="D6" s="7" t="s">
        <v>101</v>
      </c>
      <c r="E6" s="8" t="s">
        <v>218</v>
      </c>
      <c r="F6" s="7" t="s">
        <v>33</v>
      </c>
      <c r="G6" s="13" t="s">
        <v>62</v>
      </c>
      <c r="H6" s="13" t="s">
        <v>41</v>
      </c>
      <c r="I6" s="13" t="s">
        <v>42</v>
      </c>
      <c r="J6" s="15"/>
      <c r="K6" s="9" t="str">
        <f>"135,0"</f>
        <v>135,0</v>
      </c>
      <c r="L6" s="9" t="str">
        <f>"95,5800"</f>
        <v>95,5800</v>
      </c>
      <c r="M6" s="7" t="s">
        <v>214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BD5AC-13C8-44B1-BBDF-03F2DDD8C4E7}">
  <dimension ref="A1:M13"/>
  <sheetViews>
    <sheetView workbookViewId="0">
      <selection activeCell="E14" sqref="E14"/>
    </sheetView>
  </sheetViews>
  <sheetFormatPr baseColWidth="10" defaultColWidth="9.1640625" defaultRowHeight="13"/>
  <cols>
    <col min="1" max="1" width="7.1640625" style="5" bestFit="1" customWidth="1"/>
    <col min="2" max="2" width="18.1640625" style="5" bestFit="1" customWidth="1"/>
    <col min="3" max="3" width="28.6640625" style="5" bestFit="1" customWidth="1"/>
    <col min="4" max="4" width="20.83203125" style="5" bestFit="1" customWidth="1"/>
    <col min="5" max="5" width="10.1640625" style="10" bestFit="1" customWidth="1"/>
    <col min="6" max="6" width="31.5" style="5" bestFit="1" customWidth="1"/>
    <col min="7" max="7" width="4.5" style="11" customWidth="1"/>
    <col min="8" max="9" width="5.5" style="11" customWidth="1"/>
    <col min="10" max="10" width="4.5" style="11" customWidth="1"/>
    <col min="11" max="11" width="10.5" style="6" bestFit="1" customWidth="1"/>
    <col min="12" max="12" width="7.664062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48" t="s">
        <v>213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215</v>
      </c>
      <c r="B3" s="63" t="s">
        <v>0</v>
      </c>
      <c r="C3" s="58" t="s">
        <v>216</v>
      </c>
      <c r="D3" s="58" t="s">
        <v>8</v>
      </c>
      <c r="E3" s="60" t="s">
        <v>217</v>
      </c>
      <c r="F3" s="62" t="s">
        <v>5</v>
      </c>
      <c r="G3" s="62" t="s">
        <v>190</v>
      </c>
      <c r="H3" s="62"/>
      <c r="I3" s="62"/>
      <c r="J3" s="62"/>
      <c r="K3" s="60" t="s">
        <v>13</v>
      </c>
      <c r="L3" s="60" t="s">
        <v>3</v>
      </c>
      <c r="M3" s="65" t="s">
        <v>2</v>
      </c>
    </row>
    <row r="4" spans="1:13" s="1" customFormat="1" ht="21" customHeight="1" thickBot="1">
      <c r="A4" s="57"/>
      <c r="B4" s="64"/>
      <c r="C4" s="59"/>
      <c r="D4" s="59"/>
      <c r="E4" s="61"/>
      <c r="F4" s="59"/>
      <c r="G4" s="4">
        <v>1</v>
      </c>
      <c r="H4" s="4">
        <v>2</v>
      </c>
      <c r="I4" s="4">
        <v>3</v>
      </c>
      <c r="J4" s="4" t="s">
        <v>4</v>
      </c>
      <c r="K4" s="61"/>
      <c r="L4" s="61"/>
      <c r="M4" s="66"/>
    </row>
    <row r="5" spans="1:13" ht="16">
      <c r="A5" s="46" t="s">
        <v>10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15" t="s">
        <v>14</v>
      </c>
      <c r="B6" s="7" t="s">
        <v>99</v>
      </c>
      <c r="C6" s="7" t="s">
        <v>100</v>
      </c>
      <c r="D6" s="7" t="s">
        <v>101</v>
      </c>
      <c r="E6" s="8" t="s">
        <v>218</v>
      </c>
      <c r="F6" s="7" t="s">
        <v>33</v>
      </c>
      <c r="G6" s="13" t="s">
        <v>27</v>
      </c>
      <c r="H6" s="14" t="s">
        <v>191</v>
      </c>
      <c r="I6" s="13" t="s">
        <v>191</v>
      </c>
      <c r="J6" s="15"/>
      <c r="K6" s="9" t="str">
        <f>"77,5"</f>
        <v>77,5</v>
      </c>
      <c r="L6" s="9" t="str">
        <f>"54,8700"</f>
        <v>54,8700</v>
      </c>
      <c r="M6" s="7"/>
    </row>
    <row r="8" spans="1:13" ht="16">
      <c r="A8" s="44" t="s">
        <v>11</v>
      </c>
      <c r="B8" s="44"/>
      <c r="C8" s="45"/>
      <c r="D8" s="45"/>
      <c r="E8" s="45"/>
      <c r="F8" s="45"/>
      <c r="G8" s="45"/>
      <c r="H8" s="45"/>
      <c r="I8" s="45"/>
      <c r="J8" s="45"/>
    </row>
    <row r="9" spans="1:13">
      <c r="A9" s="15" t="s">
        <v>14</v>
      </c>
      <c r="B9" s="7" t="s">
        <v>135</v>
      </c>
      <c r="C9" s="7" t="s">
        <v>198</v>
      </c>
      <c r="D9" s="7" t="s">
        <v>136</v>
      </c>
      <c r="E9" s="8" t="s">
        <v>219</v>
      </c>
      <c r="F9" s="7" t="s">
        <v>33</v>
      </c>
      <c r="G9" s="13" t="s">
        <v>192</v>
      </c>
      <c r="H9" s="13" t="s">
        <v>27</v>
      </c>
      <c r="I9" s="14" t="s">
        <v>44</v>
      </c>
      <c r="J9" s="15"/>
      <c r="K9" s="9" t="str">
        <f>"75,0"</f>
        <v>75,0</v>
      </c>
      <c r="L9" s="9" t="str">
        <f>"48,0975"</f>
        <v>48,0975</v>
      </c>
      <c r="M9" s="7"/>
    </row>
    <row r="11" spans="1:13" ht="16">
      <c r="A11" s="44" t="s">
        <v>74</v>
      </c>
      <c r="B11" s="44"/>
      <c r="C11" s="45"/>
      <c r="D11" s="45"/>
      <c r="E11" s="45"/>
      <c r="F11" s="45"/>
      <c r="G11" s="45"/>
      <c r="H11" s="45"/>
      <c r="I11" s="45"/>
      <c r="J11" s="45"/>
    </row>
    <row r="12" spans="1:13">
      <c r="A12" s="25" t="s">
        <v>14</v>
      </c>
      <c r="B12" s="16" t="s">
        <v>193</v>
      </c>
      <c r="C12" s="16" t="s">
        <v>194</v>
      </c>
      <c r="D12" s="16" t="s">
        <v>195</v>
      </c>
      <c r="E12" s="17" t="s">
        <v>218</v>
      </c>
      <c r="F12" s="16" t="s">
        <v>9</v>
      </c>
      <c r="G12" s="26" t="s">
        <v>20</v>
      </c>
      <c r="H12" s="26" t="s">
        <v>21</v>
      </c>
      <c r="I12" s="26" t="s">
        <v>16</v>
      </c>
      <c r="J12" s="25"/>
      <c r="K12" s="18" t="str">
        <f>"105,0"</f>
        <v>105,0</v>
      </c>
      <c r="L12" s="18" t="str">
        <f>"61,3095"</f>
        <v>61,3095</v>
      </c>
      <c r="M12" s="16"/>
    </row>
    <row r="13" spans="1:13">
      <c r="A13" s="31" t="s">
        <v>81</v>
      </c>
      <c r="B13" s="22" t="s">
        <v>75</v>
      </c>
      <c r="C13" s="22" t="s">
        <v>76</v>
      </c>
      <c r="D13" s="22" t="s">
        <v>77</v>
      </c>
      <c r="E13" s="23" t="s">
        <v>218</v>
      </c>
      <c r="F13" s="22" t="s">
        <v>78</v>
      </c>
      <c r="G13" s="32" t="s">
        <v>35</v>
      </c>
      <c r="H13" s="32" t="s">
        <v>44</v>
      </c>
      <c r="I13" s="32" t="s">
        <v>15</v>
      </c>
      <c r="J13" s="31"/>
      <c r="K13" s="24" t="str">
        <f>"90,0"</f>
        <v>90,0</v>
      </c>
      <c r="L13" s="24" t="str">
        <f>"52,5870"</f>
        <v>52,5870</v>
      </c>
      <c r="M13" s="22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ФЖД Любители двоеборье</vt:lpstr>
      <vt:lpstr>ФЖД Любители двоеборье 1_2</vt:lpstr>
      <vt:lpstr>ФЖД Военный жим двоеборье</vt:lpstr>
      <vt:lpstr>ФЖД Военный жим двоеборье 1_2</vt:lpstr>
      <vt:lpstr>ФЖД Любители жим максимум</vt:lpstr>
      <vt:lpstr>ФЖД Софт однопетельн.макс.</vt:lpstr>
      <vt:lpstr>ФЖД Военный жим максимум</vt:lpstr>
      <vt:lpstr>ФЖД Армейский жим макс.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2022-11-29T12:44:39Z</dcterms:modified>
</cp:coreProperties>
</file>