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BC687CDB-E1D7-C54C-BF2A-7671E443C4A7}" xr6:coauthVersionLast="45" xr6:coauthVersionMax="45" xr10:uidLastSave="{00000000-0000-0000-0000-000000000000}"/>
  <bookViews>
    <workbookView xWindow="480" yWindow="740" windowWidth="28320" windowHeight="15800" firstSheet="11" activeTab="16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Двоеборье без экип ДК" sheetId="14" r:id="rId4"/>
    <sheet name="IPL Двоеборье без экип" sheetId="13" r:id="rId5"/>
    <sheet name="IPL Жим без экипировки ДК" sheetId="10" r:id="rId6"/>
    <sheet name="IPL Жим без экипировки" sheetId="9" r:id="rId7"/>
    <sheet name="СПР Жим софт однопетельная ДК" sheetId="18" r:id="rId8"/>
    <sheet name="СПР Жим софт однопетельная" sheetId="17" r:id="rId9"/>
    <sheet name="СПР Жим софт многопетельная ДК" sheetId="20" r:id="rId10"/>
    <sheet name="СПР Жим софт многопетельная" sheetId="19" r:id="rId11"/>
    <sheet name="WRPF Военный жим ДК" sheetId="15" r:id="rId12"/>
    <sheet name="СПР Жим СФО" sheetId="16" r:id="rId13"/>
    <sheet name="IPL Тяга без экипировки ДК" sheetId="12" r:id="rId14"/>
    <sheet name="IPL Тяга без экипировки" sheetId="11" r:id="rId15"/>
    <sheet name="СПР Подъем на бицепс ДК" sheetId="22" r:id="rId16"/>
    <sheet name="СПР Подъем на бицепс" sheetId="21" r:id="rId17"/>
  </sheets>
  <definedNames>
    <definedName name="_FilterDatabase" localSheetId="1" hidden="1">'IPL ПЛ без экипировки'!$A$1:$S$3</definedName>
  </definedNames>
  <calcPr calcId="145621" refMode="R1C1" calcCompleted="0"/>
</workbook>
</file>

<file path=xl/calcChain.xml><?xml version="1.0" encoding="utf-8"?>
<calcChain xmlns="http://schemas.openxmlformats.org/spreadsheetml/2006/main">
  <c r="L13" i="22" l="1"/>
  <c r="K13" i="22"/>
  <c r="L12" i="22"/>
  <c r="K12" i="22"/>
  <c r="L9" i="22"/>
  <c r="K9" i="22"/>
  <c r="L6" i="22"/>
  <c r="K6" i="22"/>
  <c r="L18" i="21"/>
  <c r="K18" i="21"/>
  <c r="L15" i="21"/>
  <c r="K15" i="21"/>
  <c r="L12" i="21"/>
  <c r="K12" i="21"/>
  <c r="L9" i="21"/>
  <c r="K9" i="21"/>
  <c r="L6" i="21"/>
  <c r="K6" i="21"/>
  <c r="L6" i="20"/>
  <c r="L9" i="19"/>
  <c r="L6" i="19"/>
  <c r="K6" i="19"/>
  <c r="L6" i="18"/>
  <c r="L12" i="17"/>
  <c r="K12" i="17"/>
  <c r="L9" i="17"/>
  <c r="K9" i="17"/>
  <c r="L6" i="17"/>
  <c r="K6" i="17"/>
  <c r="L18" i="16"/>
  <c r="L17" i="16"/>
  <c r="K17" i="16"/>
  <c r="L16" i="16"/>
  <c r="K16" i="16"/>
  <c r="L13" i="16"/>
  <c r="K13" i="16"/>
  <c r="L10" i="16"/>
  <c r="K10" i="16"/>
  <c r="L9" i="16"/>
  <c r="K9" i="16"/>
  <c r="L6" i="16"/>
  <c r="L9" i="15"/>
  <c r="K9" i="15"/>
  <c r="L6" i="15"/>
  <c r="K6" i="15"/>
  <c r="P6" i="14"/>
  <c r="O6" i="14"/>
  <c r="P6" i="13"/>
  <c r="O6" i="13"/>
  <c r="L15" i="12"/>
  <c r="K15" i="12"/>
  <c r="L12" i="12"/>
  <c r="K12" i="12"/>
  <c r="L9" i="12"/>
  <c r="K9" i="12"/>
  <c r="L6" i="12"/>
  <c r="K6" i="12"/>
  <c r="L24" i="11"/>
  <c r="K24" i="11"/>
  <c r="L23" i="11"/>
  <c r="K23" i="11"/>
  <c r="L22" i="11"/>
  <c r="K22" i="11"/>
  <c r="L21" i="11"/>
  <c r="K21" i="11"/>
  <c r="L18" i="11"/>
  <c r="K18" i="11"/>
  <c r="L15" i="11"/>
  <c r="K15" i="11"/>
  <c r="L12" i="11"/>
  <c r="K12" i="11"/>
  <c r="L9" i="11"/>
  <c r="K9" i="11"/>
  <c r="L6" i="11"/>
  <c r="K6" i="11"/>
  <c r="L30" i="10"/>
  <c r="K30" i="10"/>
  <c r="L27" i="10"/>
  <c r="K27" i="10"/>
  <c r="L24" i="10"/>
  <c r="K24" i="10"/>
  <c r="L23" i="10"/>
  <c r="L22" i="10"/>
  <c r="K22" i="10"/>
  <c r="L19" i="10"/>
  <c r="K19" i="10"/>
  <c r="L18" i="10"/>
  <c r="K18" i="10"/>
  <c r="L15" i="10"/>
  <c r="K15" i="10"/>
  <c r="L12" i="10"/>
  <c r="L9" i="10"/>
  <c r="K9" i="10"/>
  <c r="L6" i="10"/>
  <c r="K6" i="10"/>
  <c r="L38" i="9"/>
  <c r="K38" i="9"/>
  <c r="L37" i="9"/>
  <c r="K37" i="9"/>
  <c r="L34" i="9"/>
  <c r="K34" i="9"/>
  <c r="L33" i="9"/>
  <c r="K33" i="9"/>
  <c r="L32" i="9"/>
  <c r="K32" i="9"/>
  <c r="L31" i="9"/>
  <c r="K31" i="9"/>
  <c r="L28" i="9"/>
  <c r="K28" i="9"/>
  <c r="L27" i="9"/>
  <c r="K27" i="9"/>
  <c r="L24" i="9"/>
  <c r="K24" i="9"/>
  <c r="L21" i="9"/>
  <c r="K21" i="9"/>
  <c r="L20" i="9"/>
  <c r="K20" i="9"/>
  <c r="L17" i="9"/>
  <c r="K17" i="9"/>
  <c r="L14" i="9"/>
  <c r="K14" i="9"/>
  <c r="L13" i="9"/>
  <c r="K13" i="9"/>
  <c r="L10" i="9"/>
  <c r="K10" i="9"/>
  <c r="L9" i="9"/>
  <c r="K9" i="9"/>
  <c r="L6" i="9"/>
  <c r="K6" i="9"/>
  <c r="T6" i="8"/>
  <c r="S6" i="8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<sst xmlns="http://schemas.openxmlformats.org/spreadsheetml/2006/main" count="1060" uniqueCount="371">
  <si>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</si>
  <si>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</si>
  <si>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</si>
  <si>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</si>
  <si>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</si>
  <si>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</si>
  <si>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</si>
  <si>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</si>
  <si>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</si>
  <si>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</si>
  <si>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</si>
  <si>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Аджикильдеев Виталий</t>
  </si>
  <si>
    <t>Открытая (28.07.1988)/34</t>
  </si>
  <si>
    <t>88,70</t>
  </si>
  <si>
    <t xml:space="preserve">Яйва/Пермский край </t>
  </si>
  <si>
    <t>250,0</t>
  </si>
  <si>
    <t>260,0</t>
  </si>
  <si>
    <t>197,5</t>
  </si>
  <si>
    <t>207,5</t>
  </si>
  <si>
    <t>212,5</t>
  </si>
  <si>
    <t>240,0</t>
  </si>
  <si>
    <t xml:space="preserve">Беловал Евгений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</si>
  <si>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</si>
  <si>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</si>
  <si>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</si>
  <si>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</si>
  <si>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</si>
  <si>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</si>
  <si>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</si>
  <si>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>1</t>
  </si>
  <si>
    <t>ВЕСОВАЯ КАТЕГОРИЯ   52</t>
  </si>
  <si>
    <t>Манина Светлана</t>
  </si>
  <si>
    <t>Открытая (14.09.1995)/27</t>
  </si>
  <si>
    <t>51,30</t>
  </si>
  <si>
    <t xml:space="preserve">Пермь/Пермский край </t>
  </si>
  <si>
    <t>82,5</t>
  </si>
  <si>
    <t>90,0</t>
  </si>
  <si>
    <t>45,0</t>
  </si>
  <si>
    <t>50,0</t>
  </si>
  <si>
    <t>77,5</t>
  </si>
  <si>
    <t>85,0</t>
  </si>
  <si>
    <t xml:space="preserve">Имширович Эльдар </t>
  </si>
  <si>
    <t>ВЕСОВАЯ КАТЕГОРИЯ   60</t>
  </si>
  <si>
    <t>Виноградов Александр</t>
  </si>
  <si>
    <t>Юноши 15-19 (19.11.2006)/16</t>
  </si>
  <si>
    <t>56,70</t>
  </si>
  <si>
    <t>100,0</t>
  </si>
  <si>
    <t>52,5</t>
  </si>
  <si>
    <t>57,5</t>
  </si>
  <si>
    <t>110,0</t>
  </si>
  <si>
    <t>120,0</t>
  </si>
  <si>
    <t xml:space="preserve">Крутиков Алексей </t>
  </si>
  <si>
    <t>ВЕСОВАЯ КАТЕГОРИЯ   75</t>
  </si>
  <si>
    <t>Женин Илья</t>
  </si>
  <si>
    <t>Юноши 15-19 (02.06.2006)/16</t>
  </si>
  <si>
    <t>74,80</t>
  </si>
  <si>
    <t>115,0</t>
  </si>
  <si>
    <t>65,0</t>
  </si>
  <si>
    <t>125,0</t>
  </si>
  <si>
    <t>ВЕСОВАЯ КАТЕГОРИЯ   125</t>
  </si>
  <si>
    <t>Зуев Владислав</t>
  </si>
  <si>
    <t>Юноши 15-19 (10.02.2004)/18</t>
  </si>
  <si>
    <t>111,50</t>
  </si>
  <si>
    <t>160,0</t>
  </si>
  <si>
    <t>165,0</t>
  </si>
  <si>
    <t>172,5</t>
  </si>
  <si>
    <t>107,5</t>
  </si>
  <si>
    <t>170,0</t>
  </si>
  <si>
    <t>180,0</t>
  </si>
  <si>
    <t>185,0</t>
  </si>
  <si>
    <t>ВЕСОВАЯ КАТЕГОРИЯ   67.5</t>
  </si>
  <si>
    <t>Заплатина Полина</t>
  </si>
  <si>
    <t>67,00</t>
  </si>
  <si>
    <t xml:space="preserve">Чайковский/Пермский край </t>
  </si>
  <si>
    <t>140,0</t>
  </si>
  <si>
    <t>150,0</t>
  </si>
  <si>
    <t>55,0</t>
  </si>
  <si>
    <t xml:space="preserve">Килин Роман </t>
  </si>
  <si>
    <t>Шильникова Валерия</t>
  </si>
  <si>
    <t>56,90</t>
  </si>
  <si>
    <t>42,5</t>
  </si>
  <si>
    <t>47,5</t>
  </si>
  <si>
    <t xml:space="preserve">Баландин Сергей </t>
  </si>
  <si>
    <t>Мочилевская Наталья</t>
  </si>
  <si>
    <t>Открытая (03.03.1986)/36</t>
  </si>
  <si>
    <t>73,90</t>
  </si>
  <si>
    <t>130,0</t>
  </si>
  <si>
    <t xml:space="preserve">Рогожников Егор </t>
  </si>
  <si>
    <t>Некрасова Светлана</t>
  </si>
  <si>
    <t>75,00</t>
  </si>
  <si>
    <t>60,0</t>
  </si>
  <si>
    <t>62,5</t>
  </si>
  <si>
    <t xml:space="preserve">Завьялова Анна </t>
  </si>
  <si>
    <t>ВЕСОВАЯ КАТЕГОРИЯ   82.5</t>
  </si>
  <si>
    <t>Кирьянова Наталья</t>
  </si>
  <si>
    <t>79,70</t>
  </si>
  <si>
    <t>Кузнецова Ирина</t>
  </si>
  <si>
    <t>81,20</t>
  </si>
  <si>
    <t>Филимоненко Тимур</t>
  </si>
  <si>
    <t>Открытая (19.02.2008)/14</t>
  </si>
  <si>
    <t>66,10</t>
  </si>
  <si>
    <t xml:space="preserve">Нытва/Пермский край </t>
  </si>
  <si>
    <t>105,0</t>
  </si>
  <si>
    <t xml:space="preserve">Филимоненко Владимир </t>
  </si>
  <si>
    <t>Киселев Денис</t>
  </si>
  <si>
    <t>71,70</t>
  </si>
  <si>
    <t>Деткин Александр</t>
  </si>
  <si>
    <t>Политов Сергей</t>
  </si>
  <si>
    <t>Открытая (04.09.1991)/31</t>
  </si>
  <si>
    <t>75,60</t>
  </si>
  <si>
    <t xml:space="preserve">Верещагино/Пермский край </t>
  </si>
  <si>
    <t>137,5</t>
  </si>
  <si>
    <t>145,0</t>
  </si>
  <si>
    <t xml:space="preserve">Машанов Егор </t>
  </si>
  <si>
    <t>Батуев Денис</t>
  </si>
  <si>
    <t>Открытая (03.11.1988)/34</t>
  </si>
  <si>
    <t>84,40</t>
  </si>
  <si>
    <t>ВЕСОВАЯ КАТЕГОРИЯ   100</t>
  </si>
  <si>
    <t>Машанов Николай</t>
  </si>
  <si>
    <t>99,70</t>
  </si>
  <si>
    <t>175,0</t>
  </si>
  <si>
    <t>Машанов Егор</t>
  </si>
  <si>
    <t>Открытая (17.06.1991)/31</t>
  </si>
  <si>
    <t>96,70</t>
  </si>
  <si>
    <t>190,0</t>
  </si>
  <si>
    <t>195,0</t>
  </si>
  <si>
    <t>202,5</t>
  </si>
  <si>
    <t>Степанов Илья</t>
  </si>
  <si>
    <t>Открытая (27.08.1987)/35</t>
  </si>
  <si>
    <t>97,90</t>
  </si>
  <si>
    <t>192,5</t>
  </si>
  <si>
    <t xml:space="preserve">Некрасов Иван </t>
  </si>
  <si>
    <t>Лузин Сергей</t>
  </si>
  <si>
    <t>94,50</t>
  </si>
  <si>
    <t>112,5</t>
  </si>
  <si>
    <t>ВЕСОВАЯ КАТЕГОРИЯ   110</t>
  </si>
  <si>
    <t>Шистеров Вячеслав</t>
  </si>
  <si>
    <t>Открытая (05.01.1987)/35</t>
  </si>
  <si>
    <t>101,90</t>
  </si>
  <si>
    <t>Геворков Арам</t>
  </si>
  <si>
    <t>Открытая (19.05.1990)/32</t>
  </si>
  <si>
    <t>103,20</t>
  </si>
  <si>
    <t>177,5</t>
  </si>
  <si>
    <t xml:space="preserve">Одегов Сергей </t>
  </si>
  <si>
    <t xml:space="preserve">Результат </t>
  </si>
  <si>
    <t>100</t>
  </si>
  <si>
    <t>110</t>
  </si>
  <si>
    <t>Результат</t>
  </si>
  <si>
    <t>2</t>
  </si>
  <si>
    <t>Ерофеева Елена</t>
  </si>
  <si>
    <t>Открытая (27.05.1984)/38</t>
  </si>
  <si>
    <t>51,60</t>
  </si>
  <si>
    <t>Геташвили Мария</t>
  </si>
  <si>
    <t>Открытая (18.06.1980)/42</t>
  </si>
  <si>
    <t>58,70</t>
  </si>
  <si>
    <t>72,5</t>
  </si>
  <si>
    <t>Мальцев Егор</t>
  </si>
  <si>
    <t>60,00</t>
  </si>
  <si>
    <t>95,0</t>
  </si>
  <si>
    <t>97,5</t>
  </si>
  <si>
    <t>Кургульский Матвей</t>
  </si>
  <si>
    <t>Открытая (18.01.2005)/17</t>
  </si>
  <si>
    <t>65,70</t>
  </si>
  <si>
    <t>87,5</t>
  </si>
  <si>
    <t xml:space="preserve">Койков Егор </t>
  </si>
  <si>
    <t>Сташкин Денис</t>
  </si>
  <si>
    <t>Юноши 15-19 (16.07.2003)/19</t>
  </si>
  <si>
    <t>73,50</t>
  </si>
  <si>
    <t>70,0</t>
  </si>
  <si>
    <t>Некрасов Дмитрий</t>
  </si>
  <si>
    <t>74,00</t>
  </si>
  <si>
    <t>127,5</t>
  </si>
  <si>
    <t>Усанин Данил</t>
  </si>
  <si>
    <t>79,90</t>
  </si>
  <si>
    <t>122,5</t>
  </si>
  <si>
    <t>Останин Алексей</t>
  </si>
  <si>
    <t>Открытая (23.09.1994)/28</t>
  </si>
  <si>
    <t>80,60</t>
  </si>
  <si>
    <t>Чернейкин Сергей</t>
  </si>
  <si>
    <t>Лузин Иван</t>
  </si>
  <si>
    <t>Открытая (24.02.2004)/18</t>
  </si>
  <si>
    <t>86,70</t>
  </si>
  <si>
    <t xml:space="preserve">Новоильинский/Пермский край </t>
  </si>
  <si>
    <t xml:space="preserve">Попков Александр </t>
  </si>
  <si>
    <t>Ланге Алексей</t>
  </si>
  <si>
    <t>Юноши 15-19 (25.10.2007)/15</t>
  </si>
  <si>
    <t>99,90</t>
  </si>
  <si>
    <t>-</t>
  </si>
  <si>
    <t>Клячина Анастасия</t>
  </si>
  <si>
    <t>50,90</t>
  </si>
  <si>
    <t>80,0</t>
  </si>
  <si>
    <t>Катаева Вероника</t>
  </si>
  <si>
    <t>Девушки 15-19 (20.06.2007)/15</t>
  </si>
  <si>
    <t>Хисматуллин Тигран</t>
  </si>
  <si>
    <t>Юноши 15-19 (21.04.2005)/17</t>
  </si>
  <si>
    <t>67,90</t>
  </si>
  <si>
    <t>152,5</t>
  </si>
  <si>
    <t xml:space="preserve">Петров Владимир </t>
  </si>
  <si>
    <t>220,0</t>
  </si>
  <si>
    <t>227,5</t>
  </si>
  <si>
    <t>235,0</t>
  </si>
  <si>
    <t>280,0</t>
  </si>
  <si>
    <t>290,0</t>
  </si>
  <si>
    <t>300,0</t>
  </si>
  <si>
    <t>Березин Николай</t>
  </si>
  <si>
    <t>Открытая (09.08.1984)/38</t>
  </si>
  <si>
    <t>97,30</t>
  </si>
  <si>
    <t>230,0</t>
  </si>
  <si>
    <t>Кургульский Денис</t>
  </si>
  <si>
    <t>Открытая (11.02.1976)/46</t>
  </si>
  <si>
    <t>99,00</t>
  </si>
  <si>
    <t>3</t>
  </si>
  <si>
    <t>Тетерина Полина</t>
  </si>
  <si>
    <t>Открытая (20.10.1984)/38</t>
  </si>
  <si>
    <t>59,90</t>
  </si>
  <si>
    <t>Тюлькин Данил</t>
  </si>
  <si>
    <t>Открытая (04.07.1996)/26</t>
  </si>
  <si>
    <t>72,90</t>
  </si>
  <si>
    <t>247,5</t>
  </si>
  <si>
    <t>270,0</t>
  </si>
  <si>
    <t>Петров Владимир</t>
  </si>
  <si>
    <t>97,80</t>
  </si>
  <si>
    <t>215,0</t>
  </si>
  <si>
    <t>225,0</t>
  </si>
  <si>
    <t>Шерстнев Михаил</t>
  </si>
  <si>
    <t>Юноши 15-19 (03.05.2003)/19</t>
  </si>
  <si>
    <t>106,60</t>
  </si>
  <si>
    <t>155,0</t>
  </si>
  <si>
    <t>162,5</t>
  </si>
  <si>
    <t>Ощепков Ярослав</t>
  </si>
  <si>
    <t>Юноши 15-19 (05.12.2008)/13</t>
  </si>
  <si>
    <t>61,20</t>
  </si>
  <si>
    <t>135,0</t>
  </si>
  <si>
    <t>Косков Сергей</t>
  </si>
  <si>
    <t>101,50</t>
  </si>
  <si>
    <t>205,0</t>
  </si>
  <si>
    <t>Попков Иван</t>
  </si>
  <si>
    <t>Открытая (06.08.1994)/28</t>
  </si>
  <si>
    <t>80,00</t>
  </si>
  <si>
    <t>Трубицын Антон</t>
  </si>
  <si>
    <t>Открытая (14.11.1985)/37</t>
  </si>
  <si>
    <t>85,70</t>
  </si>
  <si>
    <t>ВЕСОВАЯ КАТЕГОРИЯ   56</t>
  </si>
  <si>
    <t>Шевырин Алексей</t>
  </si>
  <si>
    <t>Открытая (20.05.1998)/24</t>
  </si>
  <si>
    <t>55,60</t>
  </si>
  <si>
    <t xml:space="preserve">Чистяков Илья </t>
  </si>
  <si>
    <t>Аникин Александр</t>
  </si>
  <si>
    <t>Открытая (13.03.1985)/37</t>
  </si>
  <si>
    <t>65,35</t>
  </si>
  <si>
    <t xml:space="preserve">Пашиев Артем </t>
  </si>
  <si>
    <t>Крохалев Дмитрий</t>
  </si>
  <si>
    <t>Открытая (07.05.1994)/28</t>
  </si>
  <si>
    <t>62,45</t>
  </si>
  <si>
    <t>Мальцев Алексей</t>
  </si>
  <si>
    <t>Открытая (11.04.1988)/34</t>
  </si>
  <si>
    <t>71,65</t>
  </si>
  <si>
    <t>Колобов Виктор</t>
  </si>
  <si>
    <t>Открытая (26.01.1989)/33</t>
  </si>
  <si>
    <t>96,95</t>
  </si>
  <si>
    <t>117,5</t>
  </si>
  <si>
    <t>Соларёв Валентин</t>
  </si>
  <si>
    <t>Открытая (17.04.1988)/34</t>
  </si>
  <si>
    <t>96,75</t>
  </si>
  <si>
    <t>Луковенко Евгений</t>
  </si>
  <si>
    <t>Открытая (23.07.1978)/44</t>
  </si>
  <si>
    <t>91,15</t>
  </si>
  <si>
    <t>92,5</t>
  </si>
  <si>
    <t>Попов Максим</t>
  </si>
  <si>
    <t>Открытая (18.09.1979)/43</t>
  </si>
  <si>
    <t>76,80</t>
  </si>
  <si>
    <t>255,0</t>
  </si>
  <si>
    <t>265,0</t>
  </si>
  <si>
    <t>Филимоненко Владимир</t>
  </si>
  <si>
    <t>Открытая (18.10.1981)/41</t>
  </si>
  <si>
    <t>96,25</t>
  </si>
  <si>
    <t>Крутиков Алексей</t>
  </si>
  <si>
    <t>Открытая (07.05.1993)/29</t>
  </si>
  <si>
    <t>108,30</t>
  </si>
  <si>
    <t>Латыпов Руслан</t>
  </si>
  <si>
    <t>Открытая (18.11.1997)/25</t>
  </si>
  <si>
    <t>59,40</t>
  </si>
  <si>
    <t>167,5</t>
  </si>
  <si>
    <t>Южаков Антон</t>
  </si>
  <si>
    <t>Открытая (18.02.1995)/27</t>
  </si>
  <si>
    <t>83,70</t>
  </si>
  <si>
    <t>330,0</t>
  </si>
  <si>
    <t>350,0</t>
  </si>
  <si>
    <t>400,0</t>
  </si>
  <si>
    <t>Койков Егор</t>
  </si>
  <si>
    <t>Открытая (27.03.1985)/37</t>
  </si>
  <si>
    <t>106,00</t>
  </si>
  <si>
    <t>370,0</t>
  </si>
  <si>
    <t>380,0</t>
  </si>
  <si>
    <t>Щупов Вячеслав</t>
  </si>
  <si>
    <t>Открытая (07.10.1984)/38</t>
  </si>
  <si>
    <t>98,00</t>
  </si>
  <si>
    <t>Вахрушев Даниил</t>
  </si>
  <si>
    <t>63,25</t>
  </si>
  <si>
    <t>Наполов Александр</t>
  </si>
  <si>
    <t>74,50</t>
  </si>
  <si>
    <t>Килин Роман</t>
  </si>
  <si>
    <t>Открытая (02.06.1998)/24</t>
  </si>
  <si>
    <t>76,60</t>
  </si>
  <si>
    <t xml:space="preserve">Смирнов Дмитрий </t>
  </si>
  <si>
    <t>Плешков Константин</t>
  </si>
  <si>
    <t>Открытая (16.08.1983)/39</t>
  </si>
  <si>
    <t>121,40</t>
  </si>
  <si>
    <t>40,0</t>
  </si>
  <si>
    <t>27,5</t>
  </si>
  <si>
    <t>32,5</t>
  </si>
  <si>
    <t>Шаламова Ольга</t>
  </si>
  <si>
    <t>59,80</t>
  </si>
  <si>
    <t>37,5</t>
  </si>
  <si>
    <t>Ромодан Николай</t>
  </si>
  <si>
    <t>Открытая (02.08.1981)/41</t>
  </si>
  <si>
    <t>79,30</t>
  </si>
  <si>
    <t>Кузнецов Андрей</t>
  </si>
  <si>
    <t>81,95</t>
  </si>
  <si>
    <t>Всероссийский турнир, посвящённый памяти И.М. Палкина
IPL Пауэрлифтинг без экипировки ДК
Нытва/Пермский край, 26-27 ноября 2022 года</t>
  </si>
  <si>
    <t>Всероссийский турнир, посвящённый памяти И.М. Палкина
IPL Пауэрлифтинг без экипировки
Нытва/Пермский край, 26-27 ноября 2022 года</t>
  </si>
  <si>
    <t>Всероссийский турнир, посвящённый памяти И.М. Палкина
IPL Пауэрлифтинг в бинтах ДК
Нытва/Пермский край, 26-27 ноября 2022 года</t>
  </si>
  <si>
    <t>Всероссийский турнир, посвящённый памяти И.М. Палкина
IPL Силовое двоеборье без экипировки ДК
Нытва/Пермский край, 26-27 ноября 2022 года</t>
  </si>
  <si>
    <t>Всероссийский турнир, посвящённый памяти И.М. Палкина
IPL Силовое двоеборье без экипировки
Нытва/Пермский край, 26-27 ноября 2022 года</t>
  </si>
  <si>
    <t>Всероссийский турнир, посвящённый памяти И.М. Палкина
IPL Жим лежа без экипировки ДК
Нытва/Пермский край, 26-27 ноября 2022 года</t>
  </si>
  <si>
    <t>Всероссийский турнир, посвящённый памяти И.М. Палкина
IPL Жим лежа без экипировки
Нытва/Пермский край, 26-27 ноября 2022 года</t>
  </si>
  <si>
    <t>Всероссийский турнир, посвящённый памяти И.М. Палкина
СПР Жим лежа в однопетельной софт экипировке ДК
Нытва/Пермский край, 26-27 ноября 2022 года</t>
  </si>
  <si>
    <t>Всероссийский турнир, посвящённый памяти И.М. Палкина
СПР Жим лежа в однопетельной софт экипировке
Нытва/Пермский край, 26-27 ноября 2022 года</t>
  </si>
  <si>
    <t>Всероссийский турнир, посвящённый памяти И.М. Палкина
СПР Жим лежа в многопетельной софт экипировке ДК
Нытва/Пермский край, 26-27 ноября 2022 года</t>
  </si>
  <si>
    <t>Всероссийский турнир, посвящённый памяти И.М. Палкина
СПР Жим лежа в многопетельной софт экипировке
Нытва/Пермский край, 26-27 ноября 2022 года</t>
  </si>
  <si>
    <t>Всероссийский турнир, посвящённый памяти И.М. Палкина
WRPF Военный жим лежа с ДК
Нытва/Пермский край, 26-27 ноября 2022 года</t>
  </si>
  <si>
    <t>Всероссийский турнир, посвящённый памяти И.М. Палкина
СПР Жим лежа среди спортсменов с физическими особенностями
Нытва/Пермский край, 26-27 ноября 2022 года</t>
  </si>
  <si>
    <t>Всероссийский турнир, посвящённый памяти И.М. Палкина
IPL Становая тяга без экипировки ДК
Нытва/Пермский край, 26-27 ноября 2022 года</t>
  </si>
  <si>
    <t>Всероссийский турнир, посвящённый памяти И.М. Палкина
IPL Становая тяга без экипировки
Нытва/Пермский край, 26-27 ноября 2022 года</t>
  </si>
  <si>
    <t>Всероссийский турнир, посвящённый памяти И.М. Палкина
СПР Строгий подъем штанги на бицепс ДК
Нытва/Пермский край, 26-27 ноября 2022 года</t>
  </si>
  <si>
    <t>Всероссийский турнир, посвящённый памяти И.М. Палкина
СПР Строгий подъем штанги на бицепс
Нытва/Пермский край, 26-27 ноября 2022 года</t>
  </si>
  <si>
    <t>Юниорки 20-23 (24.09.2002)/20</t>
  </si>
  <si>
    <t>Мастера 65-69 (03.01.1957)/65</t>
  </si>
  <si>
    <t>Юниоры 20-23 (19.03.2002)/20</t>
  </si>
  <si>
    <t>Мастера 55-59 (06.06.1963)/59</t>
  </si>
  <si>
    <t>Юниоры 20-23 (25.10.2001)/21</t>
  </si>
  <si>
    <t>Мастера 45-49 (19.05.1973)/49</t>
  </si>
  <si>
    <t>Мастера 40-44 (03.01.1982)/40</t>
  </si>
  <si>
    <t>Мастера 55-59 (02.03.1963)/59</t>
  </si>
  <si>
    <t>Мастера 40-44 (30.07.1981)/41</t>
  </si>
  <si>
    <t>Мастера 40-44 (28.01.1982)/40</t>
  </si>
  <si>
    <t>Мастера 40-44 (23.02.1980)/42</t>
  </si>
  <si>
    <t>Мастера 50-54 (28.06.1970)/52</t>
  </si>
  <si>
    <t>Юниоры 20-23 (14.05.2002)/20</t>
  </si>
  <si>
    <t>Мастера 65-69 (30.04.1954)/68</t>
  </si>
  <si>
    <t>Мастера 50-54 (17.06.1968)/54</t>
  </si>
  <si>
    <t>Юниорки 20-23 (15.11.1999)/23</t>
  </si>
  <si>
    <t>Мастера 40-49 (15.09.1977)/45</t>
  </si>
  <si>
    <t>Мастера 40-49 (17.10.1982)/40</t>
  </si>
  <si>
    <t>Юноши 13-19 (12.05.2003)/19</t>
  </si>
  <si>
    <t>Юниоры 20-23 (30.06.2002)/20</t>
  </si>
  <si>
    <t>Весовая категория</t>
  </si>
  <si>
    <t>Воткинск/Удмуртская Республика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</si>
  <si>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</si>
  <si>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</si>
  <si>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</si>
  <si>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</si>
  <si>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</si>
  <si>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</si>
  <si>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</si>
  <si>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M6</t>
  </si>
  <si>
    <t>M4</t>
  </si>
  <si>
    <t>M2</t>
  </si>
  <si>
    <t>M1</t>
  </si>
  <si>
    <t>M3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</si>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</sst>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workbookViewId="0">
      <selection activeCell="G18" sqref="G18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3" width="5.5" style="18" customWidth="1"/>
    <col min="14" max="14" width="4.5" style="18" customWidth="1"/>
    <col min="15" max="17" width="5.5" style="18" customWidth="1"/>
    <col min="18" max="18" width="4.5" style="18" customWidth="1"/>
    <col min="19" max="19" width="7.6640625" style="6" bestFit="1" customWidth="1"/>
    <col min="20" max="20" width="8.5" style="6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56" t="s">
        <v>319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7</v>
      </c>
      <c r="H3" s="68"/>
      <c r="I3" s="68"/>
      <c r="J3" s="68"/>
      <c r="K3" s="68" t="s">
        <v>8</v>
      </c>
      <c r="L3" s="68"/>
      <c r="M3" s="68"/>
      <c r="N3" s="68"/>
      <c r="O3" s="68" t="s">
        <v>9</v>
      </c>
      <c r="P3" s="68"/>
      <c r="Q3" s="68"/>
      <c r="R3" s="68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30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21" t="s">
        <v>29</v>
      </c>
      <c r="B6" s="7" t="s">
        <v>31</v>
      </c>
      <c r="C6" s="7" t="s">
        <v>32</v>
      </c>
      <c r="D6" s="7" t="s">
        <v>33</v>
      </c>
      <c r="E6" s="8" t="s">
        <v>362</v>
      </c>
      <c r="F6" s="7" t="s">
        <v>34</v>
      </c>
      <c r="G6" s="22" t="s">
        <v>35</v>
      </c>
      <c r="H6" s="22" t="s">
        <v>36</v>
      </c>
      <c r="I6" s="20" t="s">
        <v>36</v>
      </c>
      <c r="J6" s="21"/>
      <c r="K6" s="20" t="s">
        <v>37</v>
      </c>
      <c r="L6" s="22" t="s">
        <v>38</v>
      </c>
      <c r="M6" s="20" t="s">
        <v>38</v>
      </c>
      <c r="N6" s="21"/>
      <c r="O6" s="20" t="s">
        <v>39</v>
      </c>
      <c r="P6" s="20" t="s">
        <v>40</v>
      </c>
      <c r="Q6" s="22" t="s">
        <v>36</v>
      </c>
      <c r="R6" s="21"/>
      <c r="S6" s="9" t="str">
        <f>"225,0"</f>
        <v>225,0</v>
      </c>
      <c r="T6" s="9" t="str">
        <f>"283,4325"</f>
        <v>283,4325</v>
      </c>
      <c r="U6" s="7" t="s">
        <v>41</v>
      </c>
    </row>
    <row r="8" spans="1:21" ht="16">
      <c r="A8" s="46" t="s">
        <v>42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>
      <c r="A9" s="21" t="s">
        <v>29</v>
      </c>
      <c r="B9" s="7" t="s">
        <v>43</v>
      </c>
      <c r="C9" s="7" t="s">
        <v>44</v>
      </c>
      <c r="D9" s="7" t="s">
        <v>45</v>
      </c>
      <c r="E9" s="8" t="s">
        <v>363</v>
      </c>
      <c r="F9" s="7" t="s">
        <v>34</v>
      </c>
      <c r="G9" s="20" t="s">
        <v>36</v>
      </c>
      <c r="H9" s="22" t="s">
        <v>46</v>
      </c>
      <c r="I9" s="22" t="s">
        <v>46</v>
      </c>
      <c r="J9" s="21"/>
      <c r="K9" s="20" t="s">
        <v>47</v>
      </c>
      <c r="L9" s="22" t="s">
        <v>48</v>
      </c>
      <c r="M9" s="22" t="s">
        <v>48</v>
      </c>
      <c r="N9" s="21"/>
      <c r="O9" s="20" t="s">
        <v>46</v>
      </c>
      <c r="P9" s="20" t="s">
        <v>49</v>
      </c>
      <c r="Q9" s="22" t="s">
        <v>50</v>
      </c>
      <c r="R9" s="21"/>
      <c r="S9" s="9" t="str">
        <f>"252,5"</f>
        <v>252,5</v>
      </c>
      <c r="T9" s="9" t="str">
        <f>"227,0985"</f>
        <v>227,0985</v>
      </c>
      <c r="U9" s="7" t="s">
        <v>51</v>
      </c>
    </row>
    <row r="11" spans="1:21" ht="16">
      <c r="A11" s="46" t="s">
        <v>52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21">
      <c r="A12" s="21" t="s">
        <v>29</v>
      </c>
      <c r="B12" s="7" t="s">
        <v>53</v>
      </c>
      <c r="C12" s="7" t="s">
        <v>54</v>
      </c>
      <c r="D12" s="7" t="s">
        <v>55</v>
      </c>
      <c r="E12" s="8" t="s">
        <v>363</v>
      </c>
      <c r="F12" s="7" t="s">
        <v>34</v>
      </c>
      <c r="G12" s="20" t="s">
        <v>36</v>
      </c>
      <c r="H12" s="20" t="s">
        <v>46</v>
      </c>
      <c r="I12" s="22" t="s">
        <v>56</v>
      </c>
      <c r="J12" s="21"/>
      <c r="K12" s="20" t="s">
        <v>38</v>
      </c>
      <c r="L12" s="20" t="s">
        <v>48</v>
      </c>
      <c r="M12" s="22" t="s">
        <v>57</v>
      </c>
      <c r="N12" s="21"/>
      <c r="O12" s="20" t="s">
        <v>46</v>
      </c>
      <c r="P12" s="20" t="s">
        <v>49</v>
      </c>
      <c r="Q12" s="20" t="s">
        <v>58</v>
      </c>
      <c r="R12" s="21"/>
      <c r="S12" s="9" t="str">
        <f>"282,5"</f>
        <v>282,5</v>
      </c>
      <c r="T12" s="9" t="str">
        <f>"201,6768"</f>
        <v>201,6768</v>
      </c>
      <c r="U12" s="7" t="s">
        <v>51</v>
      </c>
    </row>
    <row r="14" spans="1:21" ht="16">
      <c r="A14" s="46" t="s">
        <v>59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21">
      <c r="A15" s="21" t="s">
        <v>29</v>
      </c>
      <c r="B15" s="7" t="s">
        <v>60</v>
      </c>
      <c r="C15" s="7" t="s">
        <v>61</v>
      </c>
      <c r="D15" s="7" t="s">
        <v>62</v>
      </c>
      <c r="E15" s="8" t="s">
        <v>363</v>
      </c>
      <c r="F15" s="7" t="s">
        <v>34</v>
      </c>
      <c r="G15" s="20" t="s">
        <v>63</v>
      </c>
      <c r="H15" s="20" t="s">
        <v>64</v>
      </c>
      <c r="I15" s="22" t="s">
        <v>65</v>
      </c>
      <c r="J15" s="21"/>
      <c r="K15" s="20" t="s">
        <v>46</v>
      </c>
      <c r="L15" s="20" t="s">
        <v>66</v>
      </c>
      <c r="M15" s="22" t="s">
        <v>56</v>
      </c>
      <c r="N15" s="21"/>
      <c r="O15" s="20" t="s">
        <v>67</v>
      </c>
      <c r="P15" s="22" t="s">
        <v>68</v>
      </c>
      <c r="Q15" s="20" t="s">
        <v>69</v>
      </c>
      <c r="R15" s="21"/>
      <c r="S15" s="9" t="str">
        <f>"457,5"</f>
        <v>457,5</v>
      </c>
      <c r="T15" s="9" t="str">
        <f>"268,1407"</f>
        <v>268,1407</v>
      </c>
      <c r="U15" s="7" t="s">
        <v>51</v>
      </c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5.1640625" style="5" bestFit="1" customWidth="1"/>
    <col min="4" max="4" width="14.83203125" style="5" bestFit="1" customWidth="1"/>
    <col min="5" max="5" width="11" style="10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10.1640625" style="6" customWidth="1"/>
    <col min="13" max="13" width="17.83203125" style="5" customWidth="1"/>
    <col min="14" max="16384" width="9.1640625" style="3"/>
  </cols>
  <sheetData>
    <row r="1" spans="1:13" s="2" customFormat="1" ht="29" customHeight="1">
      <c r="A1" s="56" t="s">
        <v>328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1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117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187</v>
      </c>
      <c r="B6" s="7" t="s">
        <v>294</v>
      </c>
      <c r="C6" s="7" t="s">
        <v>295</v>
      </c>
      <c r="D6" s="7" t="s">
        <v>296</v>
      </c>
      <c r="E6" s="8" t="s">
        <v>362</v>
      </c>
      <c r="F6" s="7" t="s">
        <v>101</v>
      </c>
      <c r="G6" s="22" t="s">
        <v>20</v>
      </c>
      <c r="H6" s="22" t="s">
        <v>20</v>
      </c>
      <c r="I6" s="22" t="s">
        <v>20</v>
      </c>
      <c r="J6" s="21"/>
      <c r="K6" s="41">
        <v>0</v>
      </c>
      <c r="L6" s="9" t="str">
        <f>"0,0000"</f>
        <v>0,0000</v>
      </c>
      <c r="M6" s="7" t="s">
        <v>164</v>
      </c>
    </row>
    <row r="8" spans="1:13" customFormat="1"/>
    <row r="9" spans="1:13" customFormat="1"/>
    <row r="10" spans="1:13" customFormat="1"/>
    <row r="11" spans="1:13" customFormat="1"/>
    <row r="12" spans="1:13" customFormat="1"/>
    <row r="13" spans="1:13" customFormat="1"/>
    <row r="14" spans="1:13" customFormat="1"/>
    <row r="15" spans="1:13" customFormat="1"/>
    <row r="16" spans="1:13" customFormat="1"/>
    <row r="17" customFormat="1"/>
    <row r="18" customFormat="1"/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4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6.33203125" style="5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5.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56" t="s">
        <v>329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1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9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70"/>
      <c r="L4" s="51"/>
      <c r="M4" s="53"/>
    </row>
    <row r="5" spans="1:13" ht="16">
      <c r="A5" s="54" t="s">
        <v>10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283</v>
      </c>
      <c r="C6" s="7" t="s">
        <v>284</v>
      </c>
      <c r="D6" s="7" t="s">
        <v>285</v>
      </c>
      <c r="E6" s="8" t="s">
        <v>362</v>
      </c>
      <c r="F6" s="7" t="s">
        <v>110</v>
      </c>
      <c r="G6" s="20" t="s">
        <v>286</v>
      </c>
      <c r="H6" s="20" t="s">
        <v>287</v>
      </c>
      <c r="I6" s="22" t="s">
        <v>288</v>
      </c>
      <c r="J6" s="21"/>
      <c r="K6" s="41" t="str">
        <f>"350,0"</f>
        <v>350,0</v>
      </c>
      <c r="L6" s="9" t="str">
        <f>"223,5450"</f>
        <v>223,5450</v>
      </c>
      <c r="M6" s="7"/>
    </row>
    <row r="8" spans="1:13" ht="16">
      <c r="A8" s="46" t="s">
        <v>135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187</v>
      </c>
      <c r="B9" s="7" t="s">
        <v>289</v>
      </c>
      <c r="C9" s="7" t="s">
        <v>290</v>
      </c>
      <c r="D9" s="7" t="s">
        <v>291</v>
      </c>
      <c r="E9" s="8" t="s">
        <v>362</v>
      </c>
      <c r="F9" s="7" t="s">
        <v>101</v>
      </c>
      <c r="G9" s="22" t="s">
        <v>292</v>
      </c>
      <c r="H9" s="22" t="s">
        <v>293</v>
      </c>
      <c r="I9" s="22" t="s">
        <v>293</v>
      </c>
      <c r="J9" s="21"/>
      <c r="K9" s="41">
        <v>0</v>
      </c>
      <c r="L9" s="9" t="str">
        <f>"0,0000"</f>
        <v>0,0000</v>
      </c>
      <c r="M9" s="7"/>
    </row>
    <row r="11" spans="1:13" customFormat="1">
      <c r="K11" s="45"/>
    </row>
    <row r="12" spans="1:13" customFormat="1">
      <c r="K12" s="45"/>
    </row>
    <row r="13" spans="1:13" customFormat="1">
      <c r="K13" s="45"/>
    </row>
    <row r="14" spans="1:13" customFormat="1">
      <c r="K14" s="45"/>
    </row>
    <row r="15" spans="1:13" customFormat="1">
      <c r="K15" s="45"/>
    </row>
    <row r="16" spans="1:13" customFormat="1">
      <c r="K16" s="45"/>
    </row>
    <row r="17" spans="11:11" customFormat="1">
      <c r="K17" s="45"/>
    </row>
    <row r="18" spans="11:11" customFormat="1">
      <c r="K18" s="45"/>
    </row>
    <row r="19" spans="11:11" customFormat="1">
      <c r="K19" s="45"/>
    </row>
    <row r="20" spans="11:11" customFormat="1">
      <c r="K20" s="45"/>
    </row>
    <row r="21" spans="11:11" customFormat="1">
      <c r="K21" s="45"/>
    </row>
    <row r="22" spans="11:11" customFormat="1">
      <c r="K22" s="45"/>
    </row>
    <row r="23" spans="11:11" customFormat="1">
      <c r="K23" s="45"/>
    </row>
    <row r="24" spans="11:11" customFormat="1">
      <c r="K24" s="45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5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5.1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56" t="s">
        <v>330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1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93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236</v>
      </c>
      <c r="C6" s="7" t="s">
        <v>237</v>
      </c>
      <c r="D6" s="7" t="s">
        <v>238</v>
      </c>
      <c r="E6" s="8" t="s">
        <v>362</v>
      </c>
      <c r="F6" s="7" t="s">
        <v>101</v>
      </c>
      <c r="G6" s="20" t="s">
        <v>49</v>
      </c>
      <c r="H6" s="20" t="s">
        <v>56</v>
      </c>
      <c r="I6" s="20" t="s">
        <v>50</v>
      </c>
      <c r="J6" s="21"/>
      <c r="K6" s="9" t="str">
        <f>"120,0"</f>
        <v>120,0</v>
      </c>
      <c r="L6" s="9" t="str">
        <f>"81,9240"</f>
        <v>81,9240</v>
      </c>
      <c r="M6" s="7" t="s">
        <v>164</v>
      </c>
    </row>
    <row r="8" spans="1:13" ht="16">
      <c r="A8" s="46" t="s">
        <v>10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239</v>
      </c>
      <c r="C9" s="7" t="s">
        <v>240</v>
      </c>
      <c r="D9" s="7" t="s">
        <v>241</v>
      </c>
      <c r="E9" s="8" t="s">
        <v>362</v>
      </c>
      <c r="F9" s="7" t="s">
        <v>34</v>
      </c>
      <c r="G9" s="20" t="s">
        <v>49</v>
      </c>
      <c r="H9" s="22" t="s">
        <v>50</v>
      </c>
      <c r="I9" s="22" t="s">
        <v>50</v>
      </c>
      <c r="J9" s="21"/>
      <c r="K9" s="9" t="str">
        <f>"110,0"</f>
        <v>110,0</v>
      </c>
      <c r="L9" s="9" t="str">
        <f>"72,0830"</f>
        <v>72,0830</v>
      </c>
      <c r="M9" s="7" t="s">
        <v>82</v>
      </c>
    </row>
    <row r="11" spans="1:13" customFormat="1"/>
    <row r="12" spans="1:13" customFormat="1"/>
    <row r="13" spans="1:13" customFormat="1"/>
    <row r="14" spans="1:13" customFormat="1"/>
    <row r="15" spans="1:13" customFormat="1"/>
    <row r="16" spans="1:13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5"/>
  <sheetViews>
    <sheetView workbookViewId="0">
      <selection activeCell="E19" sqref="E19"/>
    </sheetView>
  </sheetViews>
  <sheetFormatPr baseColWidth="10" defaultColWidth="9.1640625" defaultRowHeight="13"/>
  <cols>
    <col min="1" max="1" width="7.1640625" style="5" bestFit="1" customWidth="1"/>
    <col min="2" max="2" width="17.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10" style="6" customWidth="1"/>
    <col min="13" max="13" width="17.83203125" style="5" customWidth="1"/>
    <col min="14" max="16384" width="9.1640625" style="3"/>
  </cols>
  <sheetData>
    <row r="1" spans="1:13" s="2" customFormat="1" ht="29" customHeight="1">
      <c r="A1" s="56" t="s">
        <v>331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9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70"/>
      <c r="L4" s="51"/>
      <c r="M4" s="53"/>
    </row>
    <row r="5" spans="1:13" ht="16">
      <c r="A5" s="54" t="s">
        <v>242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187</v>
      </c>
      <c r="B6" s="7" t="s">
        <v>243</v>
      </c>
      <c r="C6" s="7" t="s">
        <v>244</v>
      </c>
      <c r="D6" s="7" t="s">
        <v>245</v>
      </c>
      <c r="E6" s="8" t="s">
        <v>362</v>
      </c>
      <c r="F6" s="7" t="s">
        <v>101</v>
      </c>
      <c r="G6" s="22" t="s">
        <v>38</v>
      </c>
      <c r="H6" s="22" t="s">
        <v>38</v>
      </c>
      <c r="I6" s="22" t="s">
        <v>38</v>
      </c>
      <c r="J6" s="21"/>
      <c r="K6" s="41">
        <v>0</v>
      </c>
      <c r="L6" s="9" t="str">
        <f>"0,0000"</f>
        <v>0,0000</v>
      </c>
      <c r="M6" s="7" t="s">
        <v>246</v>
      </c>
    </row>
    <row r="8" spans="1:13" ht="16">
      <c r="A8" s="46" t="s">
        <v>70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2" t="s">
        <v>29</v>
      </c>
      <c r="B9" s="23" t="s">
        <v>247</v>
      </c>
      <c r="C9" s="23" t="s">
        <v>248</v>
      </c>
      <c r="D9" s="23" t="s">
        <v>249</v>
      </c>
      <c r="E9" s="24" t="s">
        <v>362</v>
      </c>
      <c r="F9" s="23" t="s">
        <v>34</v>
      </c>
      <c r="G9" s="33" t="s">
        <v>158</v>
      </c>
      <c r="H9" s="33" t="s">
        <v>46</v>
      </c>
      <c r="I9" s="34" t="s">
        <v>102</v>
      </c>
      <c r="J9" s="32"/>
      <c r="K9" s="42" t="str">
        <f>"100,0"</f>
        <v>100,0</v>
      </c>
      <c r="L9" s="25" t="str">
        <f>"76,9620"</f>
        <v>76,9620</v>
      </c>
      <c r="M9" s="23" t="s">
        <v>250</v>
      </c>
    </row>
    <row r="10" spans="1:13">
      <c r="A10" s="35" t="s">
        <v>148</v>
      </c>
      <c r="B10" s="26" t="s">
        <v>251</v>
      </c>
      <c r="C10" s="26" t="s">
        <v>252</v>
      </c>
      <c r="D10" s="26" t="s">
        <v>253</v>
      </c>
      <c r="E10" s="27" t="s">
        <v>362</v>
      </c>
      <c r="F10" s="26" t="s">
        <v>34</v>
      </c>
      <c r="G10" s="36" t="s">
        <v>37</v>
      </c>
      <c r="H10" s="36" t="s">
        <v>38</v>
      </c>
      <c r="I10" s="36" t="s">
        <v>47</v>
      </c>
      <c r="J10" s="35"/>
      <c r="K10" s="43" t="str">
        <f>"52,5"</f>
        <v>52,5</v>
      </c>
      <c r="L10" s="28" t="str">
        <f>"42,0971"</f>
        <v>42,0971</v>
      </c>
      <c r="M10" s="26" t="s">
        <v>131</v>
      </c>
    </row>
    <row r="12" spans="1:13" ht="16">
      <c r="A12" s="46" t="s">
        <v>52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21" t="s">
        <v>29</v>
      </c>
      <c r="B13" s="7" t="s">
        <v>254</v>
      </c>
      <c r="C13" s="7" t="s">
        <v>255</v>
      </c>
      <c r="D13" s="7" t="s">
        <v>256</v>
      </c>
      <c r="E13" s="8" t="s">
        <v>362</v>
      </c>
      <c r="F13" s="7" t="s">
        <v>34</v>
      </c>
      <c r="G13" s="20" t="s">
        <v>35</v>
      </c>
      <c r="H13" s="20" t="s">
        <v>36</v>
      </c>
      <c r="I13" s="20" t="s">
        <v>158</v>
      </c>
      <c r="J13" s="21"/>
      <c r="K13" s="41" t="str">
        <f>"95,0"</f>
        <v>95,0</v>
      </c>
      <c r="L13" s="9" t="str">
        <f>"67,7227"</f>
        <v>67,7227</v>
      </c>
      <c r="M13" s="7" t="s">
        <v>131</v>
      </c>
    </row>
    <row r="15" spans="1:13" ht="16">
      <c r="A15" s="46" t="s">
        <v>117</v>
      </c>
      <c r="B15" s="46"/>
      <c r="C15" s="47"/>
      <c r="D15" s="47"/>
      <c r="E15" s="47"/>
      <c r="F15" s="47"/>
      <c r="G15" s="47"/>
      <c r="H15" s="47"/>
      <c r="I15" s="47"/>
      <c r="J15" s="47"/>
    </row>
    <row r="16" spans="1:13">
      <c r="A16" s="32" t="s">
        <v>29</v>
      </c>
      <c r="B16" s="23" t="s">
        <v>257</v>
      </c>
      <c r="C16" s="23" t="s">
        <v>258</v>
      </c>
      <c r="D16" s="23" t="s">
        <v>259</v>
      </c>
      <c r="E16" s="24" t="s">
        <v>362</v>
      </c>
      <c r="F16" s="23" t="s">
        <v>34</v>
      </c>
      <c r="G16" s="34" t="s">
        <v>102</v>
      </c>
      <c r="H16" s="33" t="s">
        <v>49</v>
      </c>
      <c r="I16" s="34" t="s">
        <v>260</v>
      </c>
      <c r="J16" s="32"/>
      <c r="K16" s="42" t="str">
        <f>"110,0"</f>
        <v>110,0</v>
      </c>
      <c r="L16" s="25" t="str">
        <f>"64,8175"</f>
        <v>64,8175</v>
      </c>
      <c r="M16" s="23" t="s">
        <v>250</v>
      </c>
    </row>
    <row r="17" spans="1:13">
      <c r="A17" s="38" t="s">
        <v>148</v>
      </c>
      <c r="B17" s="29" t="s">
        <v>261</v>
      </c>
      <c r="C17" s="29" t="s">
        <v>262</v>
      </c>
      <c r="D17" s="29" t="s">
        <v>263</v>
      </c>
      <c r="E17" s="30" t="s">
        <v>362</v>
      </c>
      <c r="F17" s="29" t="s">
        <v>34</v>
      </c>
      <c r="G17" s="39" t="s">
        <v>46</v>
      </c>
      <c r="H17" s="39" t="s">
        <v>66</v>
      </c>
      <c r="I17" s="40" t="s">
        <v>134</v>
      </c>
      <c r="J17" s="38"/>
      <c r="K17" s="44" t="str">
        <f>"107,5"</f>
        <v>107,5</v>
      </c>
      <c r="L17" s="31" t="str">
        <f>"63,4035"</f>
        <v>63,4035</v>
      </c>
      <c r="M17" s="29" t="s">
        <v>250</v>
      </c>
    </row>
    <row r="18" spans="1:13">
      <c r="A18" s="35" t="s">
        <v>187</v>
      </c>
      <c r="B18" s="26" t="s">
        <v>264</v>
      </c>
      <c r="C18" s="26" t="s">
        <v>265</v>
      </c>
      <c r="D18" s="26" t="s">
        <v>266</v>
      </c>
      <c r="E18" s="27" t="s">
        <v>362</v>
      </c>
      <c r="F18" s="26" t="s">
        <v>34</v>
      </c>
      <c r="G18" s="37" t="s">
        <v>267</v>
      </c>
      <c r="H18" s="37" t="s">
        <v>46</v>
      </c>
      <c r="I18" s="37" t="s">
        <v>46</v>
      </c>
      <c r="J18" s="35"/>
      <c r="K18" s="43">
        <v>0</v>
      </c>
      <c r="L18" s="28" t="str">
        <f>"0,0000"</f>
        <v>0,0000</v>
      </c>
      <c r="M18" s="26" t="s">
        <v>250</v>
      </c>
    </row>
    <row r="20" spans="1:13" customFormat="1">
      <c r="K20" s="45"/>
    </row>
    <row r="21" spans="1:13" customFormat="1">
      <c r="K21" s="45"/>
    </row>
    <row r="22" spans="1:13" customFormat="1">
      <c r="K22" s="45"/>
    </row>
    <row r="23" spans="1:13" customFormat="1">
      <c r="K23" s="45"/>
    </row>
    <row r="24" spans="1:13" customFormat="1">
      <c r="K24" s="45"/>
    </row>
    <row r="25" spans="1:13" customFormat="1">
      <c r="K25" s="45"/>
    </row>
    <row r="26" spans="1:13" customFormat="1">
      <c r="K26" s="45"/>
    </row>
    <row r="27" spans="1:13" customFormat="1">
      <c r="K27" s="45"/>
    </row>
    <row r="28" spans="1:13" customFormat="1">
      <c r="K28" s="45"/>
    </row>
    <row r="29" spans="1:13" customFormat="1">
      <c r="K29" s="45"/>
    </row>
    <row r="30" spans="1:13" customFormat="1">
      <c r="K30" s="45"/>
    </row>
    <row r="31" spans="1:13" customFormat="1">
      <c r="K31" s="45"/>
    </row>
    <row r="32" spans="1:13" customFormat="1">
      <c r="K32" s="45"/>
    </row>
    <row r="33" spans="11:11" customFormat="1">
      <c r="K33" s="45"/>
    </row>
    <row r="34" spans="11:11" customFormat="1">
      <c r="K34" s="45"/>
    </row>
    <row r="35" spans="11:11" customFormat="1">
      <c r="K35" s="45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21.8320312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8.5" style="6" bestFit="1" customWidth="1"/>
    <col min="13" max="13" width="17.1640625" style="5" bestFit="1" customWidth="1"/>
    <col min="14" max="16384" width="9.1640625" style="3"/>
  </cols>
  <sheetData>
    <row r="1" spans="1:13" s="2" customFormat="1" ht="29" customHeight="1">
      <c r="A1" s="56" t="s">
        <v>332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9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42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212</v>
      </c>
      <c r="C6" s="7" t="s">
        <v>213</v>
      </c>
      <c r="D6" s="7" t="s">
        <v>214</v>
      </c>
      <c r="E6" s="8" t="s">
        <v>362</v>
      </c>
      <c r="F6" s="7" t="s">
        <v>34</v>
      </c>
      <c r="G6" s="20" t="s">
        <v>46</v>
      </c>
      <c r="H6" s="20" t="s">
        <v>66</v>
      </c>
      <c r="I6" s="20" t="s">
        <v>56</v>
      </c>
      <c r="J6" s="21"/>
      <c r="K6" s="9" t="str">
        <f>"115,0"</f>
        <v>115,0</v>
      </c>
      <c r="L6" s="9" t="str">
        <f>"128,3745"</f>
        <v>128,3745</v>
      </c>
      <c r="M6" s="7" t="s">
        <v>197</v>
      </c>
    </row>
    <row r="8" spans="1:13" ht="16">
      <c r="A8" s="46" t="s">
        <v>52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215</v>
      </c>
      <c r="C9" s="7" t="s">
        <v>216</v>
      </c>
      <c r="D9" s="7" t="s">
        <v>217</v>
      </c>
      <c r="E9" s="8" t="s">
        <v>370</v>
      </c>
      <c r="F9" s="7" t="s">
        <v>34</v>
      </c>
      <c r="G9" s="20" t="s">
        <v>218</v>
      </c>
      <c r="H9" s="22" t="s">
        <v>16</v>
      </c>
      <c r="I9" s="20" t="s">
        <v>219</v>
      </c>
      <c r="J9" s="21"/>
      <c r="K9" s="9" t="str">
        <f>"270,0"</f>
        <v>270,0</v>
      </c>
      <c r="L9" s="9" t="str">
        <f>"196,3170"</f>
        <v>196,3170</v>
      </c>
      <c r="M9" s="7" t="s">
        <v>143</v>
      </c>
    </row>
    <row r="11" spans="1:13" ht="16">
      <c r="A11" s="46" t="s">
        <v>117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1" t="s">
        <v>29</v>
      </c>
      <c r="B12" s="7" t="s">
        <v>220</v>
      </c>
      <c r="C12" s="7" t="s">
        <v>350</v>
      </c>
      <c r="D12" s="7" t="s">
        <v>221</v>
      </c>
      <c r="E12" s="8" t="s">
        <v>369</v>
      </c>
      <c r="F12" s="7" t="s">
        <v>34</v>
      </c>
      <c r="G12" s="20" t="s">
        <v>222</v>
      </c>
      <c r="H12" s="22" t="s">
        <v>223</v>
      </c>
      <c r="I12" s="20" t="s">
        <v>207</v>
      </c>
      <c r="J12" s="21"/>
      <c r="K12" s="9" t="str">
        <f>"230,0"</f>
        <v>230,0</v>
      </c>
      <c r="L12" s="9" t="str">
        <f>"173,4746"</f>
        <v>173,4746</v>
      </c>
      <c r="M12" s="7"/>
    </row>
    <row r="14" spans="1:13" ht="16">
      <c r="A14" s="46" t="s">
        <v>135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21" t="s">
        <v>29</v>
      </c>
      <c r="B15" s="7" t="s">
        <v>224</v>
      </c>
      <c r="C15" s="7" t="s">
        <v>225</v>
      </c>
      <c r="D15" s="7" t="s">
        <v>226</v>
      </c>
      <c r="E15" s="8" t="s">
        <v>363</v>
      </c>
      <c r="F15" s="7" t="s">
        <v>34</v>
      </c>
      <c r="G15" s="20" t="s">
        <v>112</v>
      </c>
      <c r="H15" s="20" t="s">
        <v>227</v>
      </c>
      <c r="I15" s="20" t="s">
        <v>228</v>
      </c>
      <c r="J15" s="21"/>
      <c r="K15" s="9" t="str">
        <f>"162,5"</f>
        <v>162,5</v>
      </c>
      <c r="L15" s="9" t="str">
        <f>"96,6063"</f>
        <v>96,6063</v>
      </c>
      <c r="M15" s="7" t="s">
        <v>51</v>
      </c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59"/>
  <sheetViews>
    <sheetView workbookViewId="0">
      <selection activeCell="E25" sqref="E25"/>
    </sheetView>
  </sheetViews>
  <sheetFormatPr baseColWidth="10" defaultColWidth="9.1640625" defaultRowHeight="13"/>
  <cols>
    <col min="1" max="1" width="7.1640625" style="5" bestFit="1" customWidth="1"/>
    <col min="2" max="2" width="21.6640625" style="5" bestFit="1" customWidth="1"/>
    <col min="3" max="3" width="28.83203125" style="5" bestFit="1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6" t="s">
        <v>333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9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30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188</v>
      </c>
      <c r="C6" s="7" t="s">
        <v>351</v>
      </c>
      <c r="D6" s="7" t="s">
        <v>189</v>
      </c>
      <c r="E6" s="8" t="s">
        <v>364</v>
      </c>
      <c r="F6" s="7" t="s">
        <v>73</v>
      </c>
      <c r="G6" s="22" t="s">
        <v>190</v>
      </c>
      <c r="H6" s="20" t="s">
        <v>190</v>
      </c>
      <c r="I6" s="22" t="s">
        <v>163</v>
      </c>
      <c r="J6" s="21"/>
      <c r="K6" s="9" t="str">
        <f>"80,0"</f>
        <v>80,0</v>
      </c>
      <c r="L6" s="9" t="str">
        <f>"101,3840"</f>
        <v>101,3840</v>
      </c>
      <c r="M6" s="7" t="s">
        <v>77</v>
      </c>
    </row>
    <row r="8" spans="1:13" ht="16">
      <c r="A8" s="46" t="s">
        <v>42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191</v>
      </c>
      <c r="C9" s="7" t="s">
        <v>192</v>
      </c>
      <c r="D9" s="7" t="s">
        <v>157</v>
      </c>
      <c r="E9" s="8" t="s">
        <v>363</v>
      </c>
      <c r="F9" s="7" t="s">
        <v>182</v>
      </c>
      <c r="G9" s="22" t="s">
        <v>190</v>
      </c>
      <c r="H9" s="22" t="s">
        <v>190</v>
      </c>
      <c r="I9" s="20" t="s">
        <v>190</v>
      </c>
      <c r="J9" s="21"/>
      <c r="K9" s="9" t="str">
        <f>"80,0"</f>
        <v>80,0</v>
      </c>
      <c r="L9" s="9" t="str">
        <f>"89,1920"</f>
        <v>89,1920</v>
      </c>
      <c r="M9" s="7" t="s">
        <v>183</v>
      </c>
    </row>
    <row r="11" spans="1:13" ht="16">
      <c r="A11" s="46" t="s">
        <v>52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1" t="s">
        <v>29</v>
      </c>
      <c r="B12" s="7" t="s">
        <v>193</v>
      </c>
      <c r="C12" s="7" t="s">
        <v>194</v>
      </c>
      <c r="D12" s="7" t="s">
        <v>195</v>
      </c>
      <c r="E12" s="8" t="s">
        <v>363</v>
      </c>
      <c r="F12" s="7" t="s">
        <v>34</v>
      </c>
      <c r="G12" s="20" t="s">
        <v>112</v>
      </c>
      <c r="H12" s="20" t="s">
        <v>196</v>
      </c>
      <c r="I12" s="20" t="s">
        <v>63</v>
      </c>
      <c r="J12" s="21"/>
      <c r="K12" s="9" t="str">
        <f>"160,0"</f>
        <v>160,0</v>
      </c>
      <c r="L12" s="9" t="str">
        <f>"122,7840"</f>
        <v>122,7840</v>
      </c>
      <c r="M12" s="7" t="s">
        <v>197</v>
      </c>
    </row>
    <row r="14" spans="1:13" ht="16">
      <c r="A14" s="46" t="s">
        <v>93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21" t="s">
        <v>29</v>
      </c>
      <c r="B15" s="7" t="s">
        <v>107</v>
      </c>
      <c r="C15" s="7" t="s">
        <v>108</v>
      </c>
      <c r="D15" s="7" t="s">
        <v>109</v>
      </c>
      <c r="E15" s="8" t="s">
        <v>362</v>
      </c>
      <c r="F15" s="7" t="s">
        <v>110</v>
      </c>
      <c r="G15" s="20" t="s">
        <v>198</v>
      </c>
      <c r="H15" s="20" t="s">
        <v>199</v>
      </c>
      <c r="I15" s="22" t="s">
        <v>200</v>
      </c>
      <c r="J15" s="21"/>
      <c r="K15" s="9" t="str">
        <f>"227,5"</f>
        <v>227,5</v>
      </c>
      <c r="L15" s="9" t="str">
        <f>"161,2065"</f>
        <v>161,2065</v>
      </c>
      <c r="M15" s="7" t="s">
        <v>113</v>
      </c>
    </row>
    <row r="17" spans="1:13" ht="16">
      <c r="A17" s="46" t="s">
        <v>10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21" t="s">
        <v>29</v>
      </c>
      <c r="B18" s="7" t="s">
        <v>11</v>
      </c>
      <c r="C18" s="7" t="s">
        <v>12</v>
      </c>
      <c r="D18" s="7" t="s">
        <v>13</v>
      </c>
      <c r="E18" s="8" t="s">
        <v>362</v>
      </c>
      <c r="F18" s="7" t="s">
        <v>14</v>
      </c>
      <c r="G18" s="20" t="s">
        <v>20</v>
      </c>
      <c r="H18" s="22" t="s">
        <v>16</v>
      </c>
      <c r="I18" s="22" t="s">
        <v>16</v>
      </c>
      <c r="J18" s="21"/>
      <c r="K18" s="9" t="str">
        <f>"240,0"</f>
        <v>240,0</v>
      </c>
      <c r="L18" s="9" t="str">
        <f>"154,3680"</f>
        <v>154,3680</v>
      </c>
      <c r="M18" s="7" t="s">
        <v>21</v>
      </c>
    </row>
    <row r="20" spans="1:13" ht="16">
      <c r="A20" s="46" t="s">
        <v>117</v>
      </c>
      <c r="B20" s="46"/>
      <c r="C20" s="47"/>
      <c r="D20" s="47"/>
      <c r="E20" s="47"/>
      <c r="F20" s="47"/>
      <c r="G20" s="47"/>
      <c r="H20" s="47"/>
      <c r="I20" s="47"/>
      <c r="J20" s="47"/>
    </row>
    <row r="21" spans="1:13">
      <c r="A21" s="32" t="s">
        <v>29</v>
      </c>
      <c r="B21" s="23" t="s">
        <v>118</v>
      </c>
      <c r="C21" s="23" t="s">
        <v>348</v>
      </c>
      <c r="D21" s="23" t="s">
        <v>119</v>
      </c>
      <c r="E21" s="24" t="s">
        <v>364</v>
      </c>
      <c r="F21" s="23" t="s">
        <v>110</v>
      </c>
      <c r="G21" s="33" t="s">
        <v>198</v>
      </c>
      <c r="H21" s="32"/>
      <c r="I21" s="32"/>
      <c r="J21" s="32"/>
      <c r="K21" s="25" t="str">
        <f>"220,0"</f>
        <v>220,0</v>
      </c>
      <c r="L21" s="25" t="str">
        <f>"134,0460"</f>
        <v>134,0460</v>
      </c>
      <c r="M21" s="23" t="s">
        <v>113</v>
      </c>
    </row>
    <row r="22" spans="1:13">
      <c r="A22" s="38" t="s">
        <v>29</v>
      </c>
      <c r="B22" s="29" t="s">
        <v>121</v>
      </c>
      <c r="C22" s="29" t="s">
        <v>122</v>
      </c>
      <c r="D22" s="29" t="s">
        <v>123</v>
      </c>
      <c r="E22" s="30" t="s">
        <v>362</v>
      </c>
      <c r="F22" s="29" t="s">
        <v>110</v>
      </c>
      <c r="G22" s="39" t="s">
        <v>201</v>
      </c>
      <c r="H22" s="39" t="s">
        <v>202</v>
      </c>
      <c r="I22" s="39" t="s">
        <v>203</v>
      </c>
      <c r="J22" s="38"/>
      <c r="K22" s="31" t="str">
        <f>"300,0"</f>
        <v>300,0</v>
      </c>
      <c r="L22" s="31" t="str">
        <f>"185,1600"</f>
        <v>185,1600</v>
      </c>
      <c r="M22" s="29"/>
    </row>
    <row r="23" spans="1:13">
      <c r="A23" s="38" t="s">
        <v>148</v>
      </c>
      <c r="B23" s="29" t="s">
        <v>204</v>
      </c>
      <c r="C23" s="29" t="s">
        <v>205</v>
      </c>
      <c r="D23" s="29" t="s">
        <v>206</v>
      </c>
      <c r="E23" s="30" t="s">
        <v>362</v>
      </c>
      <c r="F23" s="29" t="s">
        <v>101</v>
      </c>
      <c r="G23" s="39" t="s">
        <v>198</v>
      </c>
      <c r="H23" s="39" t="s">
        <v>207</v>
      </c>
      <c r="I23" s="39" t="s">
        <v>20</v>
      </c>
      <c r="J23" s="38"/>
      <c r="K23" s="31" t="str">
        <f>"240,0"</f>
        <v>240,0</v>
      </c>
      <c r="L23" s="31" t="str">
        <f>"147,7200"</f>
        <v>147,7200</v>
      </c>
      <c r="M23" s="29" t="s">
        <v>164</v>
      </c>
    </row>
    <row r="24" spans="1:13">
      <c r="A24" s="35" t="s">
        <v>211</v>
      </c>
      <c r="B24" s="26" t="s">
        <v>208</v>
      </c>
      <c r="C24" s="26" t="s">
        <v>209</v>
      </c>
      <c r="D24" s="26" t="s">
        <v>210</v>
      </c>
      <c r="E24" s="27" t="s">
        <v>362</v>
      </c>
      <c r="F24" s="26" t="s">
        <v>101</v>
      </c>
      <c r="G24" s="36" t="s">
        <v>198</v>
      </c>
      <c r="H24" s="36" t="s">
        <v>207</v>
      </c>
      <c r="I24" s="36" t="s">
        <v>20</v>
      </c>
      <c r="J24" s="35"/>
      <c r="K24" s="28" t="str">
        <f>"240,0"</f>
        <v>240,0</v>
      </c>
      <c r="L24" s="28" t="str">
        <f>"146,6640"</f>
        <v>146,6640</v>
      </c>
      <c r="M24" s="26" t="s">
        <v>164</v>
      </c>
    </row>
    <row r="26" spans="1:13" customFormat="1"/>
    <row r="27" spans="1:13" customFormat="1"/>
    <row r="28" spans="1:13" customFormat="1"/>
    <row r="29" spans="1:13" customFormat="1"/>
    <row r="30" spans="1:13" customFormat="1"/>
    <row r="31" spans="1:13" customFormat="1"/>
    <row r="32" spans="1:13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0:J20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2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20.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56" t="s">
        <v>334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358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30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149</v>
      </c>
      <c r="C6" s="7" t="s">
        <v>150</v>
      </c>
      <c r="D6" s="7" t="s">
        <v>151</v>
      </c>
      <c r="E6" s="8" t="s">
        <v>362</v>
      </c>
      <c r="F6" s="7" t="s">
        <v>34</v>
      </c>
      <c r="G6" s="20" t="s">
        <v>309</v>
      </c>
      <c r="H6" s="22" t="s">
        <v>310</v>
      </c>
      <c r="I6" s="22" t="s">
        <v>310</v>
      </c>
      <c r="J6" s="21"/>
      <c r="K6" s="9" t="str">
        <f>"27,5"</f>
        <v>27,5</v>
      </c>
      <c r="L6" s="9" t="str">
        <f>"30,6460"</f>
        <v>30,6460</v>
      </c>
      <c r="M6" s="7" t="s">
        <v>82</v>
      </c>
    </row>
    <row r="8" spans="1:13" ht="16">
      <c r="A8" s="46" t="s">
        <v>42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311</v>
      </c>
      <c r="C9" s="7" t="s">
        <v>352</v>
      </c>
      <c r="D9" s="7" t="s">
        <v>312</v>
      </c>
      <c r="E9" s="8" t="s">
        <v>368</v>
      </c>
      <c r="F9" s="7" t="s">
        <v>34</v>
      </c>
      <c r="G9" s="20" t="s">
        <v>310</v>
      </c>
      <c r="H9" s="20" t="s">
        <v>313</v>
      </c>
      <c r="I9" s="22" t="s">
        <v>308</v>
      </c>
      <c r="J9" s="21"/>
      <c r="K9" s="9" t="str">
        <f>"37,5"</f>
        <v>37,5</v>
      </c>
      <c r="L9" s="9" t="str">
        <f>"39,1787"</f>
        <v>39,1787</v>
      </c>
      <c r="M9" s="7" t="s">
        <v>82</v>
      </c>
    </row>
    <row r="11" spans="1:13" ht="16">
      <c r="A11" s="46" t="s">
        <v>93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32" t="s">
        <v>29</v>
      </c>
      <c r="B12" s="23" t="s">
        <v>314</v>
      </c>
      <c r="C12" s="23" t="s">
        <v>315</v>
      </c>
      <c r="D12" s="23" t="s">
        <v>316</v>
      </c>
      <c r="E12" s="24" t="s">
        <v>362</v>
      </c>
      <c r="F12" s="23" t="s">
        <v>34</v>
      </c>
      <c r="G12" s="33" t="s">
        <v>47</v>
      </c>
      <c r="H12" s="34" t="s">
        <v>90</v>
      </c>
      <c r="I12" s="34" t="s">
        <v>90</v>
      </c>
      <c r="J12" s="32"/>
      <c r="K12" s="25" t="str">
        <f>"52,5"</f>
        <v>52,5</v>
      </c>
      <c r="L12" s="25" t="str">
        <f>"34,7419"</f>
        <v>34,7419</v>
      </c>
      <c r="M12" s="23" t="s">
        <v>82</v>
      </c>
    </row>
    <row r="13" spans="1:13">
      <c r="A13" s="35" t="s">
        <v>29</v>
      </c>
      <c r="B13" s="26" t="s">
        <v>317</v>
      </c>
      <c r="C13" s="26" t="s">
        <v>353</v>
      </c>
      <c r="D13" s="26" t="s">
        <v>318</v>
      </c>
      <c r="E13" s="27" t="s">
        <v>368</v>
      </c>
      <c r="F13" s="26" t="s">
        <v>34</v>
      </c>
      <c r="G13" s="36" t="s">
        <v>47</v>
      </c>
      <c r="H13" s="36" t="s">
        <v>90</v>
      </c>
      <c r="I13" s="37" t="s">
        <v>91</v>
      </c>
      <c r="J13" s="35"/>
      <c r="K13" s="28" t="str">
        <f>"60,0"</f>
        <v>60,0</v>
      </c>
      <c r="L13" s="28" t="str">
        <f>"38,8440"</f>
        <v>38,8440</v>
      </c>
      <c r="M13" s="26" t="s">
        <v>82</v>
      </c>
    </row>
    <row r="15" spans="1:13" customFormat="1"/>
    <row r="16" spans="1:13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5:13" customFormat="1"/>
    <row r="34" spans="5:13" customFormat="1"/>
    <row r="35" spans="5:13" customFormat="1"/>
    <row r="36" spans="5:13" customFormat="1"/>
    <row r="37" spans="5:13" customFormat="1"/>
    <row r="38" spans="5:13" customFormat="1"/>
    <row r="39" spans="5:13" customFormat="1"/>
    <row r="40" spans="5:13" customFormat="1"/>
    <row r="41" spans="5:13" customFormat="1"/>
    <row r="42" spans="5:13">
      <c r="E42" s="5"/>
      <c r="F42" s="10"/>
      <c r="G42" s="5"/>
      <c r="K42" s="18"/>
      <c r="M42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79"/>
  <sheetViews>
    <sheetView tabSelected="1" workbookViewId="0">
      <selection activeCell="E19" sqref="E19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5" style="5" bestFit="1" customWidth="1"/>
    <col min="4" max="4" width="20.83203125" style="5" bestFit="1" customWidth="1"/>
    <col min="5" max="5" width="10.1640625" style="10" bestFit="1" customWidth="1"/>
    <col min="6" max="6" width="27.8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7.5" style="6" bestFit="1" customWidth="1"/>
    <col min="13" max="13" width="17.33203125" style="5" bestFit="1" customWidth="1"/>
    <col min="14" max="16384" width="9.1640625" style="3"/>
  </cols>
  <sheetData>
    <row r="1" spans="1:13" s="2" customFormat="1" ht="29" customHeight="1">
      <c r="A1" s="56" t="s">
        <v>335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358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70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297</v>
      </c>
      <c r="C6" s="7" t="s">
        <v>354</v>
      </c>
      <c r="D6" s="7" t="s">
        <v>298</v>
      </c>
      <c r="E6" s="8" t="s">
        <v>363</v>
      </c>
      <c r="F6" s="7" t="s">
        <v>357</v>
      </c>
      <c r="G6" s="20" t="s">
        <v>37</v>
      </c>
      <c r="H6" s="22" t="s">
        <v>47</v>
      </c>
      <c r="I6" s="20" t="s">
        <v>47</v>
      </c>
      <c r="J6" s="21"/>
      <c r="K6" s="9" t="str">
        <f>"52,5"</f>
        <v>52,5</v>
      </c>
      <c r="L6" s="9" t="str">
        <f>"41,6063"</f>
        <v>41,6063</v>
      </c>
      <c r="M6" s="7" t="s">
        <v>77</v>
      </c>
    </row>
    <row r="8" spans="1:13" ht="16">
      <c r="A8" s="46" t="s">
        <v>52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299</v>
      </c>
      <c r="C9" s="7" t="s">
        <v>355</v>
      </c>
      <c r="D9" s="7" t="s">
        <v>300</v>
      </c>
      <c r="E9" s="8" t="s">
        <v>364</v>
      </c>
      <c r="F9" s="7" t="s">
        <v>73</v>
      </c>
      <c r="G9" s="20" t="s">
        <v>47</v>
      </c>
      <c r="H9" s="20" t="s">
        <v>48</v>
      </c>
      <c r="I9" s="22" t="s">
        <v>57</v>
      </c>
      <c r="J9" s="21"/>
      <c r="K9" s="9" t="str">
        <f>"57,5"</f>
        <v>57,5</v>
      </c>
      <c r="L9" s="9" t="str">
        <f>"39,7871"</f>
        <v>39,7871</v>
      </c>
      <c r="M9" s="7" t="s">
        <v>77</v>
      </c>
    </row>
    <row r="11" spans="1:13" ht="16">
      <c r="A11" s="46" t="s">
        <v>93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1" t="s">
        <v>29</v>
      </c>
      <c r="B12" s="7" t="s">
        <v>301</v>
      </c>
      <c r="C12" s="7" t="s">
        <v>302</v>
      </c>
      <c r="D12" s="7" t="s">
        <v>303</v>
      </c>
      <c r="E12" s="8" t="s">
        <v>362</v>
      </c>
      <c r="F12" s="7" t="s">
        <v>73</v>
      </c>
      <c r="G12" s="20" t="s">
        <v>38</v>
      </c>
      <c r="H12" s="20" t="s">
        <v>76</v>
      </c>
      <c r="I12" s="22" t="s">
        <v>91</v>
      </c>
      <c r="J12" s="21"/>
      <c r="K12" s="9" t="str">
        <f>"55,0"</f>
        <v>55,0</v>
      </c>
      <c r="L12" s="9" t="str">
        <f>"37,2900"</f>
        <v>37,2900</v>
      </c>
      <c r="M12" s="7" t="s">
        <v>304</v>
      </c>
    </row>
    <row r="14" spans="1:13" ht="16">
      <c r="A14" s="46" t="s">
        <v>117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21" t="s">
        <v>29</v>
      </c>
      <c r="B15" s="7" t="s">
        <v>118</v>
      </c>
      <c r="C15" s="7" t="s">
        <v>348</v>
      </c>
      <c r="D15" s="7" t="s">
        <v>119</v>
      </c>
      <c r="E15" s="8" t="s">
        <v>364</v>
      </c>
      <c r="F15" s="7" t="s">
        <v>110</v>
      </c>
      <c r="G15" s="20" t="s">
        <v>35</v>
      </c>
      <c r="H15" s="20" t="s">
        <v>163</v>
      </c>
      <c r="I15" s="20" t="s">
        <v>36</v>
      </c>
      <c r="J15" s="21"/>
      <c r="K15" s="9" t="str">
        <f>"90,0"</f>
        <v>90,0</v>
      </c>
      <c r="L15" s="9" t="str">
        <f>"52,3845"</f>
        <v>52,3845</v>
      </c>
      <c r="M15" s="7" t="s">
        <v>113</v>
      </c>
    </row>
    <row r="17" spans="1:13" ht="16">
      <c r="A17" s="46" t="s">
        <v>59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21" t="s">
        <v>29</v>
      </c>
      <c r="B18" s="7" t="s">
        <v>305</v>
      </c>
      <c r="C18" s="7" t="s">
        <v>306</v>
      </c>
      <c r="D18" s="7" t="s">
        <v>307</v>
      </c>
      <c r="E18" s="8" t="s">
        <v>362</v>
      </c>
      <c r="F18" s="7" t="s">
        <v>101</v>
      </c>
      <c r="G18" s="22" t="s">
        <v>308</v>
      </c>
      <c r="H18" s="20" t="s">
        <v>37</v>
      </c>
      <c r="I18" s="22" t="s">
        <v>190</v>
      </c>
      <c r="J18" s="21"/>
      <c r="K18" s="9" t="str">
        <f>"45,0"</f>
        <v>45,0</v>
      </c>
      <c r="L18" s="9" t="str">
        <f>"24,7275"</f>
        <v>24,7275</v>
      </c>
      <c r="M18" s="7"/>
    </row>
    <row r="20" spans="1:13" customFormat="1"/>
    <row r="21" spans="1:13" customFormat="1"/>
    <row r="22" spans="1:13" customFormat="1"/>
    <row r="23" spans="1:13" customFormat="1"/>
    <row r="24" spans="1:13" customFormat="1"/>
    <row r="25" spans="1:13" customFormat="1"/>
    <row r="26" spans="1:13" customFormat="1"/>
    <row r="27" spans="1:13" customFormat="1"/>
    <row r="28" spans="1:13" customFormat="1"/>
    <row r="29" spans="1:13" customFormat="1"/>
    <row r="30" spans="1:13" customFormat="1"/>
    <row r="31" spans="1:13" customFormat="1"/>
    <row r="32" spans="1:13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U23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1.6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19.1640625" style="5" bestFit="1" customWidth="1"/>
    <col min="7" max="9" width="5.5" style="18" customWidth="1"/>
    <col min="10" max="10" width="4.5" style="18" customWidth="1"/>
    <col min="11" max="13" width="5.5" style="18" customWidth="1"/>
    <col min="14" max="14" width="4.5" style="18" customWidth="1"/>
    <col min="15" max="17" width="5.5" style="18" customWidth="1"/>
    <col min="18" max="18" width="4.5" style="18" customWidth="1"/>
    <col min="19" max="19" width="7.6640625" style="6" bestFit="1" customWidth="1"/>
    <col min="20" max="20" width="8.5" style="6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56" t="s">
        <v>320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7</v>
      </c>
      <c r="H3" s="68"/>
      <c r="I3" s="68"/>
      <c r="J3" s="68"/>
      <c r="K3" s="68" t="s">
        <v>8</v>
      </c>
      <c r="L3" s="68"/>
      <c r="M3" s="68"/>
      <c r="N3" s="68"/>
      <c r="O3" s="68" t="s">
        <v>9</v>
      </c>
      <c r="P3" s="68"/>
      <c r="Q3" s="68"/>
      <c r="R3" s="68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10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21" t="s">
        <v>29</v>
      </c>
      <c r="B6" s="7" t="s">
        <v>11</v>
      </c>
      <c r="C6" s="7" t="s">
        <v>12</v>
      </c>
      <c r="D6" s="7" t="s">
        <v>13</v>
      </c>
      <c r="E6" s="8" t="s">
        <v>362</v>
      </c>
      <c r="F6" s="7" t="s">
        <v>14</v>
      </c>
      <c r="G6" s="20" t="s">
        <v>15</v>
      </c>
      <c r="H6" s="20" t="s">
        <v>16</v>
      </c>
      <c r="I6" s="21"/>
      <c r="J6" s="21"/>
      <c r="K6" s="20" t="s">
        <v>17</v>
      </c>
      <c r="L6" s="20" t="s">
        <v>18</v>
      </c>
      <c r="M6" s="22" t="s">
        <v>19</v>
      </c>
      <c r="N6" s="21"/>
      <c r="O6" s="20" t="s">
        <v>20</v>
      </c>
      <c r="P6" s="22" t="s">
        <v>16</v>
      </c>
      <c r="Q6" s="22" t="s">
        <v>16</v>
      </c>
      <c r="R6" s="21"/>
      <c r="S6" s="9" t="str">
        <f>"707,5"</f>
        <v>707,5</v>
      </c>
      <c r="T6" s="9" t="str">
        <f>"455,0640"</f>
        <v>455,0640</v>
      </c>
      <c r="U6" s="7" t="s">
        <v>21</v>
      </c>
    </row>
    <row r="8" spans="1:21" customFormat="1"/>
    <row r="9" spans="1:21" customFormat="1"/>
    <row r="10" spans="1:21" customFormat="1"/>
    <row r="11" spans="1:21" customFormat="1"/>
    <row r="12" spans="1:21" customFormat="1"/>
    <row r="13" spans="1:21" customFormat="1"/>
    <row r="14" spans="1:21" customFormat="1"/>
    <row r="15" spans="1:21" customFormat="1"/>
    <row r="16" spans="1:21" customFormat="1"/>
    <row r="17" customFormat="1"/>
    <row r="18" customFormat="1"/>
    <row r="19" customFormat="1"/>
    <row r="20" customFormat="1"/>
    <row r="21" customFormat="1"/>
    <row r="22" customFormat="1"/>
    <row r="23" customFormat="1"/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1640625" style="5" bestFit="1" customWidth="1"/>
    <col min="3" max="3" width="28.83203125" style="5" bestFit="1" customWidth="1"/>
    <col min="4" max="4" width="20.83203125" style="5" bestFit="1" customWidth="1"/>
    <col min="5" max="5" width="10.1640625" style="10" bestFit="1" customWidth="1"/>
    <col min="6" max="6" width="24.6640625" style="5" bestFit="1" customWidth="1"/>
    <col min="7" max="9" width="5.5" style="18" customWidth="1"/>
    <col min="10" max="14" width="4.5" style="18" customWidth="1"/>
    <col min="15" max="17" width="5.5" style="18" customWidth="1"/>
    <col min="18" max="18" width="4.5" style="18" customWidth="1"/>
    <col min="19" max="19" width="7.6640625" style="6" bestFit="1" customWidth="1"/>
    <col min="20" max="20" width="8.5" style="6" bestFit="1" customWidth="1"/>
    <col min="21" max="21" width="14.5" style="5" customWidth="1"/>
    <col min="22" max="16384" width="9.1640625" style="3"/>
  </cols>
  <sheetData>
    <row r="1" spans="1:21" s="2" customFormat="1" ht="29" customHeight="1">
      <c r="A1" s="56" t="s">
        <v>321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7</v>
      </c>
      <c r="H3" s="68"/>
      <c r="I3" s="68"/>
      <c r="J3" s="68"/>
      <c r="K3" s="68" t="s">
        <v>8</v>
      </c>
      <c r="L3" s="68"/>
      <c r="M3" s="68"/>
      <c r="N3" s="68"/>
      <c r="O3" s="68" t="s">
        <v>9</v>
      </c>
      <c r="P3" s="68"/>
      <c r="Q3" s="68"/>
      <c r="R3" s="68"/>
      <c r="S3" s="50" t="s">
        <v>1</v>
      </c>
      <c r="T3" s="50" t="s">
        <v>3</v>
      </c>
      <c r="U3" s="52" t="s">
        <v>2</v>
      </c>
    </row>
    <row r="4" spans="1:21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1"/>
      <c r="T4" s="51"/>
      <c r="U4" s="53"/>
    </row>
    <row r="5" spans="1:21" ht="16">
      <c r="A5" s="54" t="s">
        <v>70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1">
      <c r="A6" s="21" t="s">
        <v>29</v>
      </c>
      <c r="B6" s="7" t="s">
        <v>71</v>
      </c>
      <c r="C6" s="7" t="s">
        <v>336</v>
      </c>
      <c r="D6" s="7" t="s">
        <v>72</v>
      </c>
      <c r="E6" s="8" t="s">
        <v>364</v>
      </c>
      <c r="F6" s="7" t="s">
        <v>73</v>
      </c>
      <c r="G6" s="20" t="s">
        <v>74</v>
      </c>
      <c r="H6" s="22" t="s">
        <v>75</v>
      </c>
      <c r="I6" s="22" t="s">
        <v>75</v>
      </c>
      <c r="J6" s="21"/>
      <c r="K6" s="20" t="s">
        <v>38</v>
      </c>
      <c r="L6" s="20" t="s">
        <v>76</v>
      </c>
      <c r="M6" s="22" t="s">
        <v>48</v>
      </c>
      <c r="N6" s="21"/>
      <c r="O6" s="20" t="s">
        <v>50</v>
      </c>
      <c r="P6" s="20" t="s">
        <v>58</v>
      </c>
      <c r="Q6" s="21"/>
      <c r="R6" s="21"/>
      <c r="S6" s="9" t="str">
        <f>"320,0"</f>
        <v>320,0</v>
      </c>
      <c r="T6" s="9" t="str">
        <f>"328,3520"</f>
        <v>328,3520</v>
      </c>
      <c r="U6" s="7" t="s">
        <v>77</v>
      </c>
    </row>
    <row r="8" spans="1:21" customFormat="1"/>
    <row r="9" spans="1:21" customFormat="1"/>
    <row r="10" spans="1:21" customFormat="1"/>
    <row r="11" spans="1:21" customFormat="1"/>
    <row r="12" spans="1:21" customFormat="1"/>
    <row r="13" spans="1:21" customFormat="1"/>
    <row r="14" spans="1:21" customFormat="1"/>
    <row r="15" spans="1:21" customFormat="1"/>
    <row r="16" spans="1:21" customFormat="1"/>
    <row r="17" customFormat="1"/>
    <row r="18" customFormat="1"/>
    <row r="19" customFormat="1"/>
    <row r="20" customFormat="1"/>
    <row r="21" customFormat="1"/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.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0.33203125" style="5" customWidth="1"/>
    <col min="7" max="9" width="5.5" style="18" customWidth="1"/>
    <col min="10" max="10" width="4.5" style="18" customWidth="1"/>
    <col min="11" max="13" width="5.5" style="18" customWidth="1"/>
    <col min="14" max="14" width="4.5" style="18" customWidth="1"/>
    <col min="15" max="15" width="7.6640625" style="6" bestFit="1" customWidth="1"/>
    <col min="16" max="16" width="8.5" style="6" bestFit="1" customWidth="1"/>
    <col min="17" max="17" width="15.83203125" style="5" customWidth="1"/>
    <col min="18" max="16384" width="9.1640625" style="3"/>
  </cols>
  <sheetData>
    <row r="1" spans="1:17" s="2" customFormat="1" ht="29" customHeight="1">
      <c r="A1" s="56" t="s">
        <v>322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8" t="s">
        <v>9</v>
      </c>
      <c r="L3" s="68"/>
      <c r="M3" s="68"/>
      <c r="N3" s="68"/>
      <c r="O3" s="50" t="s">
        <v>1</v>
      </c>
      <c r="P3" s="50" t="s">
        <v>3</v>
      </c>
      <c r="Q3" s="52" t="s">
        <v>2</v>
      </c>
    </row>
    <row r="4" spans="1:17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1"/>
      <c r="P4" s="51"/>
      <c r="Q4" s="53"/>
    </row>
    <row r="5" spans="1:17" ht="16">
      <c r="A5" s="54" t="s">
        <v>135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>
      <c r="A6" s="21" t="s">
        <v>29</v>
      </c>
      <c r="B6" s="7" t="s">
        <v>233</v>
      </c>
      <c r="C6" s="7" t="s">
        <v>337</v>
      </c>
      <c r="D6" s="7" t="s">
        <v>234</v>
      </c>
      <c r="E6" s="8" t="s">
        <v>365</v>
      </c>
      <c r="F6" s="7" t="s">
        <v>101</v>
      </c>
      <c r="G6" s="20" t="s">
        <v>49</v>
      </c>
      <c r="H6" s="20" t="s">
        <v>56</v>
      </c>
      <c r="I6" s="20" t="s">
        <v>50</v>
      </c>
      <c r="J6" s="21"/>
      <c r="K6" s="20" t="s">
        <v>124</v>
      </c>
      <c r="L6" s="20" t="s">
        <v>126</v>
      </c>
      <c r="M6" s="20" t="s">
        <v>235</v>
      </c>
      <c r="N6" s="21"/>
      <c r="O6" s="9" t="str">
        <f>"325,0"</f>
        <v>325,0</v>
      </c>
      <c r="P6" s="9" t="str">
        <f>"301,4261"</f>
        <v>301,4261</v>
      </c>
      <c r="Q6" s="7"/>
    </row>
    <row r="8" spans="1:17" customFormat="1"/>
    <row r="9" spans="1:17" customFormat="1"/>
    <row r="10" spans="1:17" customFormat="1"/>
    <row r="11" spans="1:17" customFormat="1"/>
    <row r="12" spans="1:17" customFormat="1"/>
    <row r="13" spans="1:17" customFormat="1"/>
    <row r="14" spans="1:17" customFormat="1"/>
    <row r="15" spans="1:17" customFormat="1"/>
    <row r="16" spans="1:17" customFormat="1"/>
    <row r="17" customFormat="1"/>
    <row r="18" customFormat="1"/>
    <row r="19" customFormat="1"/>
    <row r="20" customFormat="1"/>
    <row r="21" customFormat="1"/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10" width="4.5" style="18" customWidth="1"/>
    <col min="11" max="13" width="5.5" style="18" customWidth="1"/>
    <col min="14" max="14" width="4.5" style="18" customWidth="1"/>
    <col min="15" max="15" width="7.6640625" style="6" bestFit="1" customWidth="1"/>
    <col min="16" max="16" width="8.5" style="6" bestFit="1" customWidth="1"/>
    <col min="17" max="17" width="17.5" style="5" customWidth="1"/>
    <col min="18" max="16384" width="9.1640625" style="3"/>
  </cols>
  <sheetData>
    <row r="1" spans="1:17" s="2" customFormat="1" ht="29" customHeight="1">
      <c r="A1" s="56" t="s">
        <v>323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8" t="s">
        <v>9</v>
      </c>
      <c r="L3" s="68"/>
      <c r="M3" s="68"/>
      <c r="N3" s="68"/>
      <c r="O3" s="50" t="s">
        <v>1</v>
      </c>
      <c r="P3" s="50" t="s">
        <v>3</v>
      </c>
      <c r="Q3" s="52" t="s">
        <v>2</v>
      </c>
    </row>
    <row r="4" spans="1:17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1"/>
      <c r="P4" s="51"/>
      <c r="Q4" s="53"/>
    </row>
    <row r="5" spans="1:17" ht="16">
      <c r="A5" s="54" t="s">
        <v>70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7">
      <c r="A6" s="21" t="s">
        <v>29</v>
      </c>
      <c r="B6" s="7" t="s">
        <v>229</v>
      </c>
      <c r="C6" s="7" t="s">
        <v>230</v>
      </c>
      <c r="D6" s="7" t="s">
        <v>231</v>
      </c>
      <c r="E6" s="8" t="s">
        <v>363</v>
      </c>
      <c r="F6" s="7" t="s">
        <v>182</v>
      </c>
      <c r="G6" s="20" t="s">
        <v>90</v>
      </c>
      <c r="H6" s="20" t="s">
        <v>57</v>
      </c>
      <c r="I6" s="22" t="s">
        <v>168</v>
      </c>
      <c r="J6" s="21"/>
      <c r="K6" s="20" t="s">
        <v>49</v>
      </c>
      <c r="L6" s="20" t="s">
        <v>50</v>
      </c>
      <c r="M6" s="22" t="s">
        <v>232</v>
      </c>
      <c r="N6" s="21"/>
      <c r="O6" s="9" t="str">
        <f>"185,0"</f>
        <v>185,0</v>
      </c>
      <c r="P6" s="9" t="str">
        <f>"154,9930"</f>
        <v>154,9930</v>
      </c>
      <c r="Q6" s="7" t="s">
        <v>183</v>
      </c>
    </row>
    <row r="8" spans="1:17" customFormat="1"/>
    <row r="9" spans="1:17" customFormat="1"/>
    <row r="10" spans="1:17" customFormat="1"/>
    <row r="11" spans="1:17" customFormat="1"/>
    <row r="12" spans="1:17" customFormat="1"/>
    <row r="13" spans="1:17" customFormat="1"/>
    <row r="14" spans="1:17" customFormat="1"/>
    <row r="15" spans="1:17" customFormat="1"/>
    <row r="16" spans="1:17" customFormat="1"/>
    <row r="17" customFormat="1"/>
    <row r="18" customFormat="1"/>
    <row r="19" customFormat="1"/>
    <row r="20" customFormat="1"/>
    <row r="21" customFormat="1"/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workbookViewId="0">
      <selection activeCell="E31" sqref="E31"/>
    </sheetView>
  </sheetViews>
  <sheetFormatPr baseColWidth="10" defaultColWidth="9.1640625" defaultRowHeight="13"/>
  <cols>
    <col min="1" max="1" width="7.1640625" style="5" bestFit="1" customWidth="1"/>
    <col min="2" max="2" width="18.83203125" style="5" customWidth="1"/>
    <col min="3" max="3" width="28.6640625" style="5" customWidth="1"/>
    <col min="4" max="4" width="20.83203125" style="5" bestFit="1" customWidth="1"/>
    <col min="5" max="5" width="10.1640625" style="10" bestFit="1" customWidth="1"/>
    <col min="6" max="6" width="28.164062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8.5" style="6" bestFit="1" customWidth="1"/>
    <col min="13" max="13" width="17.5" style="5" customWidth="1"/>
    <col min="14" max="16384" width="9.1640625" style="3"/>
  </cols>
  <sheetData>
    <row r="1" spans="1:13" s="2" customFormat="1" ht="29" customHeight="1">
      <c r="A1" s="56" t="s">
        <v>324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9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70"/>
      <c r="L4" s="51"/>
      <c r="M4" s="53"/>
    </row>
    <row r="5" spans="1:13" ht="16">
      <c r="A5" s="54" t="s">
        <v>30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149</v>
      </c>
      <c r="C6" s="7" t="s">
        <v>150</v>
      </c>
      <c r="D6" s="7" t="s">
        <v>151</v>
      </c>
      <c r="E6" s="8" t="s">
        <v>362</v>
      </c>
      <c r="F6" s="7" t="s">
        <v>34</v>
      </c>
      <c r="G6" s="20" t="s">
        <v>47</v>
      </c>
      <c r="H6" s="22" t="s">
        <v>48</v>
      </c>
      <c r="I6" s="22" t="s">
        <v>48</v>
      </c>
      <c r="J6" s="21"/>
      <c r="K6" s="41" t="str">
        <f>"52,5"</f>
        <v>52,5</v>
      </c>
      <c r="L6" s="9" t="str">
        <f>"65,8402"</f>
        <v>65,8402</v>
      </c>
      <c r="M6" s="7" t="s">
        <v>82</v>
      </c>
    </row>
    <row r="8" spans="1:13" ht="16">
      <c r="A8" s="46" t="s">
        <v>42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152</v>
      </c>
      <c r="C9" s="7" t="s">
        <v>153</v>
      </c>
      <c r="D9" s="7" t="s">
        <v>154</v>
      </c>
      <c r="E9" s="8" t="s">
        <v>362</v>
      </c>
      <c r="F9" s="7" t="s">
        <v>34</v>
      </c>
      <c r="G9" s="20" t="s">
        <v>155</v>
      </c>
      <c r="H9" s="20" t="s">
        <v>39</v>
      </c>
      <c r="I9" s="21"/>
      <c r="J9" s="21"/>
      <c r="K9" s="41" t="str">
        <f>"77,5"</f>
        <v>77,5</v>
      </c>
      <c r="L9" s="9" t="str">
        <f>"87,8850"</f>
        <v>87,8850</v>
      </c>
      <c r="M9" s="7" t="s">
        <v>82</v>
      </c>
    </row>
    <row r="11" spans="1:13" ht="16">
      <c r="A11" s="46" t="s">
        <v>42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1" t="s">
        <v>187</v>
      </c>
      <c r="B12" s="7" t="s">
        <v>156</v>
      </c>
      <c r="C12" s="7" t="s">
        <v>338</v>
      </c>
      <c r="D12" s="7" t="s">
        <v>157</v>
      </c>
      <c r="E12" s="8" t="s">
        <v>364</v>
      </c>
      <c r="F12" s="7" t="s">
        <v>34</v>
      </c>
      <c r="G12" s="22" t="s">
        <v>158</v>
      </c>
      <c r="H12" s="22" t="s">
        <v>158</v>
      </c>
      <c r="I12" s="22" t="s">
        <v>159</v>
      </c>
      <c r="J12" s="21"/>
      <c r="K12" s="41">
        <v>0</v>
      </c>
      <c r="L12" s="9" t="str">
        <f>"0,0000"</f>
        <v>0,0000</v>
      </c>
      <c r="M12" s="7" t="s">
        <v>51</v>
      </c>
    </row>
    <row r="14" spans="1:13" ht="16">
      <c r="A14" s="46" t="s">
        <v>70</v>
      </c>
      <c r="B14" s="46"/>
      <c r="C14" s="47"/>
      <c r="D14" s="47"/>
      <c r="E14" s="47"/>
      <c r="F14" s="47"/>
      <c r="G14" s="47"/>
      <c r="H14" s="47"/>
      <c r="I14" s="47"/>
      <c r="J14" s="47"/>
    </row>
    <row r="15" spans="1:13">
      <c r="A15" s="21" t="s">
        <v>29</v>
      </c>
      <c r="B15" s="7" t="s">
        <v>160</v>
      </c>
      <c r="C15" s="7" t="s">
        <v>161</v>
      </c>
      <c r="D15" s="7" t="s">
        <v>162</v>
      </c>
      <c r="E15" s="8" t="s">
        <v>362</v>
      </c>
      <c r="F15" s="7" t="s">
        <v>101</v>
      </c>
      <c r="G15" s="20" t="s">
        <v>35</v>
      </c>
      <c r="H15" s="20" t="s">
        <v>163</v>
      </c>
      <c r="I15" s="22" t="s">
        <v>36</v>
      </c>
      <c r="J15" s="21"/>
      <c r="K15" s="41" t="str">
        <f>"87,5"</f>
        <v>87,5</v>
      </c>
      <c r="L15" s="9" t="str">
        <f>"68,9588"</f>
        <v>68,9588</v>
      </c>
      <c r="M15" s="7" t="s">
        <v>164</v>
      </c>
    </row>
    <row r="17" spans="1:13" ht="16">
      <c r="A17" s="46" t="s">
        <v>52</v>
      </c>
      <c r="B17" s="46"/>
      <c r="C17" s="47"/>
      <c r="D17" s="47"/>
      <c r="E17" s="47"/>
      <c r="F17" s="47"/>
      <c r="G17" s="47"/>
      <c r="H17" s="47"/>
      <c r="I17" s="47"/>
      <c r="J17" s="47"/>
    </row>
    <row r="18" spans="1:13">
      <c r="A18" s="32" t="s">
        <v>29</v>
      </c>
      <c r="B18" s="23" t="s">
        <v>165</v>
      </c>
      <c r="C18" s="23" t="s">
        <v>166</v>
      </c>
      <c r="D18" s="23" t="s">
        <v>167</v>
      </c>
      <c r="E18" s="24" t="s">
        <v>363</v>
      </c>
      <c r="F18" s="23" t="s">
        <v>34</v>
      </c>
      <c r="G18" s="33" t="s">
        <v>76</v>
      </c>
      <c r="H18" s="33" t="s">
        <v>91</v>
      </c>
      <c r="I18" s="33" t="s">
        <v>168</v>
      </c>
      <c r="J18" s="32"/>
      <c r="K18" s="42" t="str">
        <f>"70,0"</f>
        <v>70,0</v>
      </c>
      <c r="L18" s="25" t="str">
        <f>"50,5960"</f>
        <v>50,5960</v>
      </c>
      <c r="M18" s="23" t="s">
        <v>51</v>
      </c>
    </row>
    <row r="19" spans="1:13">
      <c r="A19" s="35" t="s">
        <v>29</v>
      </c>
      <c r="B19" s="26" t="s">
        <v>169</v>
      </c>
      <c r="C19" s="26" t="s">
        <v>339</v>
      </c>
      <c r="D19" s="26" t="s">
        <v>170</v>
      </c>
      <c r="E19" s="27" t="s">
        <v>366</v>
      </c>
      <c r="F19" s="26" t="s">
        <v>34</v>
      </c>
      <c r="G19" s="36" t="s">
        <v>50</v>
      </c>
      <c r="H19" s="36" t="s">
        <v>171</v>
      </c>
      <c r="I19" s="36" t="s">
        <v>86</v>
      </c>
      <c r="J19" s="35"/>
      <c r="K19" s="43" t="str">
        <f>"130,0"</f>
        <v>130,0</v>
      </c>
      <c r="L19" s="28" t="str">
        <f>"126,2371"</f>
        <v>126,2371</v>
      </c>
      <c r="M19" s="26" t="s">
        <v>92</v>
      </c>
    </row>
    <row r="21" spans="1:13" ht="16">
      <c r="A21" s="46" t="s">
        <v>93</v>
      </c>
      <c r="B21" s="46"/>
      <c r="C21" s="47"/>
      <c r="D21" s="47"/>
      <c r="E21" s="47"/>
      <c r="F21" s="47"/>
      <c r="G21" s="47"/>
      <c r="H21" s="47"/>
      <c r="I21" s="47"/>
      <c r="J21" s="47"/>
    </row>
    <row r="22" spans="1:13">
      <c r="A22" s="32" t="s">
        <v>29</v>
      </c>
      <c r="B22" s="23" t="s">
        <v>172</v>
      </c>
      <c r="C22" s="23" t="s">
        <v>340</v>
      </c>
      <c r="D22" s="23" t="s">
        <v>173</v>
      </c>
      <c r="E22" s="24" t="s">
        <v>364</v>
      </c>
      <c r="F22" s="23" t="s">
        <v>34</v>
      </c>
      <c r="G22" s="33" t="s">
        <v>56</v>
      </c>
      <c r="H22" s="33" t="s">
        <v>174</v>
      </c>
      <c r="I22" s="33" t="s">
        <v>171</v>
      </c>
      <c r="J22" s="32"/>
      <c r="K22" s="42" t="str">
        <f>"127,5"</f>
        <v>127,5</v>
      </c>
      <c r="L22" s="25" t="str">
        <f>"87,1080"</f>
        <v>87,1080</v>
      </c>
      <c r="M22" s="23" t="s">
        <v>51</v>
      </c>
    </row>
    <row r="23" spans="1:13">
      <c r="A23" s="38" t="s">
        <v>187</v>
      </c>
      <c r="B23" s="29" t="s">
        <v>175</v>
      </c>
      <c r="C23" s="29" t="s">
        <v>176</v>
      </c>
      <c r="D23" s="29" t="s">
        <v>177</v>
      </c>
      <c r="E23" s="30" t="s">
        <v>362</v>
      </c>
      <c r="F23" s="29" t="s">
        <v>34</v>
      </c>
      <c r="G23" s="40" t="s">
        <v>134</v>
      </c>
      <c r="H23" s="40" t="s">
        <v>134</v>
      </c>
      <c r="I23" s="40" t="s">
        <v>134</v>
      </c>
      <c r="J23" s="38"/>
      <c r="K23" s="44">
        <v>0</v>
      </c>
      <c r="L23" s="31" t="str">
        <f>"0,0000"</f>
        <v>0,0000</v>
      </c>
      <c r="M23" s="29" t="s">
        <v>51</v>
      </c>
    </row>
    <row r="24" spans="1:13">
      <c r="A24" s="35" t="s">
        <v>29</v>
      </c>
      <c r="B24" s="26" t="s">
        <v>178</v>
      </c>
      <c r="C24" s="26" t="s">
        <v>341</v>
      </c>
      <c r="D24" s="26" t="s">
        <v>97</v>
      </c>
      <c r="E24" s="27" t="s">
        <v>367</v>
      </c>
      <c r="F24" s="26" t="s">
        <v>34</v>
      </c>
      <c r="G24" s="36" t="s">
        <v>50</v>
      </c>
      <c r="H24" s="36" t="s">
        <v>58</v>
      </c>
      <c r="I24" s="36" t="s">
        <v>171</v>
      </c>
      <c r="J24" s="35"/>
      <c r="K24" s="43" t="str">
        <f>"127,5"</f>
        <v>127,5</v>
      </c>
      <c r="L24" s="28" t="str">
        <f>"97,6248"</f>
        <v>97,6248</v>
      </c>
      <c r="M24" s="26" t="s">
        <v>143</v>
      </c>
    </row>
    <row r="26" spans="1:13" ht="16">
      <c r="A26" s="46" t="s">
        <v>10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21" t="s">
        <v>29</v>
      </c>
      <c r="B27" s="7" t="s">
        <v>179</v>
      </c>
      <c r="C27" s="7" t="s">
        <v>180</v>
      </c>
      <c r="D27" s="7" t="s">
        <v>181</v>
      </c>
      <c r="E27" s="8" t="s">
        <v>362</v>
      </c>
      <c r="F27" s="7" t="s">
        <v>182</v>
      </c>
      <c r="G27" s="20" t="s">
        <v>74</v>
      </c>
      <c r="H27" s="22" t="s">
        <v>75</v>
      </c>
      <c r="I27" s="20" t="s">
        <v>75</v>
      </c>
      <c r="J27" s="21"/>
      <c r="K27" s="41" t="str">
        <f>"150,0"</f>
        <v>150,0</v>
      </c>
      <c r="L27" s="9" t="str">
        <f>"97,6650"</f>
        <v>97,6650</v>
      </c>
      <c r="M27" s="7" t="s">
        <v>183</v>
      </c>
    </row>
    <row r="29" spans="1:13" ht="16">
      <c r="A29" s="46" t="s">
        <v>117</v>
      </c>
      <c r="B29" s="46"/>
      <c r="C29" s="47"/>
      <c r="D29" s="47"/>
      <c r="E29" s="47"/>
      <c r="F29" s="47"/>
      <c r="G29" s="47"/>
      <c r="H29" s="47"/>
      <c r="I29" s="47"/>
      <c r="J29" s="47"/>
    </row>
    <row r="30" spans="1:13">
      <c r="A30" s="21" t="s">
        <v>29</v>
      </c>
      <c r="B30" s="7" t="s">
        <v>184</v>
      </c>
      <c r="C30" s="7" t="s">
        <v>185</v>
      </c>
      <c r="D30" s="7" t="s">
        <v>186</v>
      </c>
      <c r="E30" s="8" t="s">
        <v>363</v>
      </c>
      <c r="F30" s="7" t="s">
        <v>73</v>
      </c>
      <c r="G30" s="20" t="s">
        <v>158</v>
      </c>
      <c r="H30" s="20" t="s">
        <v>102</v>
      </c>
      <c r="I30" s="20" t="s">
        <v>66</v>
      </c>
      <c r="J30" s="21"/>
      <c r="K30" s="41" t="str">
        <f>"107,5"</f>
        <v>107,5</v>
      </c>
      <c r="L30" s="9" t="str">
        <f>"65,4460"</f>
        <v>65,4460</v>
      </c>
      <c r="M30" s="7" t="s">
        <v>77</v>
      </c>
    </row>
    <row r="32" spans="1:13" customFormat="1">
      <c r="K32" s="45"/>
    </row>
    <row r="33" spans="11:11" customFormat="1">
      <c r="K33" s="45"/>
    </row>
    <row r="34" spans="11:11" customFormat="1">
      <c r="K34" s="45"/>
    </row>
    <row r="35" spans="11:11" customFormat="1">
      <c r="K35" s="45"/>
    </row>
    <row r="36" spans="11:11" customFormat="1">
      <c r="K36" s="45"/>
    </row>
    <row r="37" spans="11:11" customFormat="1">
      <c r="K37" s="45"/>
    </row>
    <row r="38" spans="11:11" customFormat="1">
      <c r="K38" s="45"/>
    </row>
    <row r="39" spans="11:11" customFormat="1">
      <c r="K39" s="45"/>
    </row>
    <row r="40" spans="11:11" customFormat="1">
      <c r="K40" s="45"/>
    </row>
    <row r="41" spans="11:11" customFormat="1">
      <c r="K41" s="45"/>
    </row>
    <row r="42" spans="11:11" customFormat="1">
      <c r="K42" s="45"/>
    </row>
    <row r="43" spans="11:11" customFormat="1">
      <c r="K43" s="45"/>
    </row>
    <row r="44" spans="11:11" customFormat="1">
      <c r="K44" s="45"/>
    </row>
    <row r="45" spans="11:11" customFormat="1">
      <c r="K45" s="45"/>
    </row>
    <row r="46" spans="11:11" customFormat="1">
      <c r="K46" s="45"/>
    </row>
    <row r="47" spans="11:11" customFormat="1">
      <c r="K47" s="45"/>
    </row>
    <row r="48" spans="11:11" customFormat="1">
      <c r="K48" s="45"/>
    </row>
    <row r="49" spans="11:11" customFormat="1">
      <c r="K49" s="45"/>
    </row>
    <row r="50" spans="11:11" customFormat="1">
      <c r="K50" s="45"/>
    </row>
    <row r="51" spans="11:11" customFormat="1">
      <c r="K51" s="45"/>
    </row>
    <row r="52" spans="11:11" customFormat="1">
      <c r="K52" s="45"/>
    </row>
    <row r="53" spans="11:11" customFormat="1">
      <c r="K53" s="45"/>
    </row>
    <row r="54" spans="11:11" customFormat="1">
      <c r="K54" s="45"/>
    </row>
    <row r="55" spans="11:11" customFormat="1">
      <c r="K55" s="45"/>
    </row>
    <row r="56" spans="11:11" customFormat="1">
      <c r="K56" s="45"/>
    </row>
    <row r="57" spans="11:11" customFormat="1">
      <c r="K57" s="45"/>
    </row>
    <row r="58" spans="11:11" customFormat="1">
      <c r="K58" s="45"/>
    </row>
    <row r="59" spans="11:11" customFormat="1">
      <c r="K59" s="45"/>
    </row>
    <row r="60" spans="11:11" customFormat="1">
      <c r="K60" s="45"/>
    </row>
    <row r="61" spans="11:11" customFormat="1">
      <c r="K61" s="45"/>
    </row>
    <row r="62" spans="11:11" customFormat="1">
      <c r="K62" s="45"/>
    </row>
    <row r="63" spans="11:11" customFormat="1">
      <c r="K63" s="45"/>
    </row>
    <row r="64" spans="11:11" customFormat="1">
      <c r="K64" s="45"/>
    </row>
    <row r="65" spans="11:11" customFormat="1">
      <c r="K65" s="45"/>
    </row>
    <row r="66" spans="11:11" customFormat="1">
      <c r="K66" s="45"/>
    </row>
    <row r="67" spans="11:11" customFormat="1">
      <c r="K67" s="45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B3:B4"/>
    <mergeCell ref="A8:J8"/>
    <mergeCell ref="A11:J11"/>
    <mergeCell ref="A14:J14"/>
    <mergeCell ref="A17:J17"/>
    <mergeCell ref="A21:J21"/>
    <mergeCell ref="A26:J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"/>
  <sheetViews>
    <sheetView topLeftCell="A9" workbookViewId="0">
      <selection activeCell="E39" sqref="E39"/>
    </sheetView>
  </sheetViews>
  <sheetFormatPr baseColWidth="10" defaultColWidth="9.1640625" defaultRowHeight="13"/>
  <cols>
    <col min="1" max="1" width="7.1640625" style="5" bestFit="1" customWidth="1"/>
    <col min="2" max="2" width="21.6640625" style="5" bestFit="1" customWidth="1"/>
    <col min="3" max="3" width="28.6640625" style="5" customWidth="1"/>
    <col min="4" max="4" width="20.83203125" style="5" bestFit="1" customWidth="1"/>
    <col min="5" max="5" width="10.1640625" style="10" bestFit="1" customWidth="1"/>
    <col min="6" max="6" width="25.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6" t="s">
        <v>325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42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78</v>
      </c>
      <c r="C6" s="7" t="s">
        <v>342</v>
      </c>
      <c r="D6" s="7" t="s">
        <v>79</v>
      </c>
      <c r="E6" s="8" t="s">
        <v>368</v>
      </c>
      <c r="F6" s="7" t="s">
        <v>34</v>
      </c>
      <c r="G6" s="20" t="s">
        <v>80</v>
      </c>
      <c r="H6" s="20" t="s">
        <v>37</v>
      </c>
      <c r="I6" s="22" t="s">
        <v>81</v>
      </c>
      <c r="J6" s="21"/>
      <c r="K6" s="9" t="str">
        <f>"45,0"</f>
        <v>45,0</v>
      </c>
      <c r="L6" s="9" t="str">
        <f>"52,2900"</f>
        <v>52,2900</v>
      </c>
      <c r="M6" s="7" t="s">
        <v>82</v>
      </c>
    </row>
    <row r="8" spans="1:13" ht="16">
      <c r="A8" s="46" t="s">
        <v>52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32" t="s">
        <v>29</v>
      </c>
      <c r="B9" s="23" t="s">
        <v>83</v>
      </c>
      <c r="C9" s="23" t="s">
        <v>84</v>
      </c>
      <c r="D9" s="23" t="s">
        <v>85</v>
      </c>
      <c r="E9" s="24" t="s">
        <v>362</v>
      </c>
      <c r="F9" s="23" t="s">
        <v>34</v>
      </c>
      <c r="G9" s="33" t="s">
        <v>86</v>
      </c>
      <c r="H9" s="33" t="s">
        <v>74</v>
      </c>
      <c r="I9" s="34" t="s">
        <v>75</v>
      </c>
      <c r="J9" s="32"/>
      <c r="K9" s="25" t="str">
        <f>"140,0"</f>
        <v>140,0</v>
      </c>
      <c r="L9" s="25" t="str">
        <f>"134,3440"</f>
        <v>134,3440</v>
      </c>
      <c r="M9" s="23" t="s">
        <v>87</v>
      </c>
    </row>
    <row r="10" spans="1:13">
      <c r="A10" s="35" t="s">
        <v>29</v>
      </c>
      <c r="B10" s="26" t="s">
        <v>88</v>
      </c>
      <c r="C10" s="26" t="s">
        <v>343</v>
      </c>
      <c r="D10" s="26" t="s">
        <v>89</v>
      </c>
      <c r="E10" s="27" t="s">
        <v>366</v>
      </c>
      <c r="F10" s="26" t="s">
        <v>34</v>
      </c>
      <c r="G10" s="36" t="s">
        <v>90</v>
      </c>
      <c r="H10" s="36" t="s">
        <v>91</v>
      </c>
      <c r="I10" s="37" t="s">
        <v>57</v>
      </c>
      <c r="J10" s="35"/>
      <c r="K10" s="28" t="str">
        <f>"62,5"</f>
        <v>62,5</v>
      </c>
      <c r="L10" s="28" t="str">
        <f>"80,2069"</f>
        <v>80,2069</v>
      </c>
      <c r="M10" s="26" t="s">
        <v>92</v>
      </c>
    </row>
    <row r="12" spans="1:13" ht="16">
      <c r="A12" s="46" t="s">
        <v>93</v>
      </c>
      <c r="B12" s="46"/>
      <c r="C12" s="47"/>
      <c r="D12" s="47"/>
      <c r="E12" s="47"/>
      <c r="F12" s="47"/>
      <c r="G12" s="47"/>
      <c r="H12" s="47"/>
      <c r="I12" s="47"/>
      <c r="J12" s="47"/>
    </row>
    <row r="13" spans="1:13">
      <c r="A13" s="32" t="s">
        <v>29</v>
      </c>
      <c r="B13" s="23" t="s">
        <v>94</v>
      </c>
      <c r="C13" s="23" t="s">
        <v>344</v>
      </c>
      <c r="D13" s="23" t="s">
        <v>95</v>
      </c>
      <c r="E13" s="24" t="s">
        <v>368</v>
      </c>
      <c r="F13" s="23" t="s">
        <v>73</v>
      </c>
      <c r="G13" s="33" t="s">
        <v>38</v>
      </c>
      <c r="H13" s="33" t="s">
        <v>76</v>
      </c>
      <c r="I13" s="34" t="s">
        <v>48</v>
      </c>
      <c r="J13" s="32"/>
      <c r="K13" s="25" t="str">
        <f>"55,0"</f>
        <v>55,0</v>
      </c>
      <c r="L13" s="25" t="str">
        <f>"50,6816"</f>
        <v>50,6816</v>
      </c>
      <c r="M13" s="23" t="s">
        <v>77</v>
      </c>
    </row>
    <row r="14" spans="1:13">
      <c r="A14" s="35" t="s">
        <v>148</v>
      </c>
      <c r="B14" s="26" t="s">
        <v>96</v>
      </c>
      <c r="C14" s="26" t="s">
        <v>345</v>
      </c>
      <c r="D14" s="26" t="s">
        <v>97</v>
      </c>
      <c r="E14" s="27" t="s">
        <v>368</v>
      </c>
      <c r="F14" s="26" t="s">
        <v>34</v>
      </c>
      <c r="G14" s="36" t="s">
        <v>47</v>
      </c>
      <c r="H14" s="36" t="s">
        <v>76</v>
      </c>
      <c r="I14" s="37" t="s">
        <v>48</v>
      </c>
      <c r="J14" s="35"/>
      <c r="K14" s="28" t="str">
        <f>"55,0"</f>
        <v>55,0</v>
      </c>
      <c r="L14" s="28" t="str">
        <f>"49,9180"</f>
        <v>49,9180</v>
      </c>
      <c r="M14" s="26" t="s">
        <v>82</v>
      </c>
    </row>
    <row r="16" spans="1:13" ht="16">
      <c r="A16" s="46" t="s">
        <v>70</v>
      </c>
      <c r="B16" s="46"/>
      <c r="C16" s="47"/>
      <c r="D16" s="47"/>
      <c r="E16" s="47"/>
      <c r="F16" s="47"/>
      <c r="G16" s="47"/>
      <c r="H16" s="47"/>
      <c r="I16" s="47"/>
      <c r="J16" s="47"/>
    </row>
    <row r="17" spans="1:13">
      <c r="A17" s="21" t="s">
        <v>29</v>
      </c>
      <c r="B17" s="7" t="s">
        <v>98</v>
      </c>
      <c r="C17" s="7" t="s">
        <v>99</v>
      </c>
      <c r="D17" s="7" t="s">
        <v>100</v>
      </c>
      <c r="E17" s="8" t="s">
        <v>362</v>
      </c>
      <c r="F17" s="7" t="s">
        <v>101</v>
      </c>
      <c r="G17" s="20" t="s">
        <v>102</v>
      </c>
      <c r="H17" s="20" t="s">
        <v>49</v>
      </c>
      <c r="I17" s="20" t="s">
        <v>56</v>
      </c>
      <c r="J17" s="21"/>
      <c r="K17" s="9" t="str">
        <f>"115,0"</f>
        <v>115,0</v>
      </c>
      <c r="L17" s="9" t="str">
        <f>"90,1830"</f>
        <v>90,1830</v>
      </c>
      <c r="M17" s="7" t="s">
        <v>103</v>
      </c>
    </row>
    <row r="19" spans="1:13" ht="16">
      <c r="A19" s="46" t="s">
        <v>52</v>
      </c>
      <c r="B19" s="46"/>
      <c r="C19" s="47"/>
      <c r="D19" s="47"/>
      <c r="E19" s="47"/>
      <c r="F19" s="47"/>
      <c r="G19" s="47"/>
      <c r="H19" s="47"/>
      <c r="I19" s="47"/>
      <c r="J19" s="47"/>
    </row>
    <row r="20" spans="1:13">
      <c r="A20" s="32" t="s">
        <v>29</v>
      </c>
      <c r="B20" s="23" t="s">
        <v>104</v>
      </c>
      <c r="C20" s="23" t="s">
        <v>346</v>
      </c>
      <c r="D20" s="23" t="s">
        <v>105</v>
      </c>
      <c r="E20" s="24" t="s">
        <v>368</v>
      </c>
      <c r="F20" s="23" t="s">
        <v>34</v>
      </c>
      <c r="G20" s="33" t="s">
        <v>102</v>
      </c>
      <c r="H20" s="33" t="s">
        <v>49</v>
      </c>
      <c r="I20" s="34" t="s">
        <v>50</v>
      </c>
      <c r="J20" s="32"/>
      <c r="K20" s="25" t="str">
        <f>"110,0"</f>
        <v>110,0</v>
      </c>
      <c r="L20" s="25" t="str">
        <f>"82,0934"</f>
        <v>82,0934</v>
      </c>
      <c r="M20" s="23" t="s">
        <v>82</v>
      </c>
    </row>
    <row r="21" spans="1:13">
      <c r="A21" s="35" t="s">
        <v>29</v>
      </c>
      <c r="B21" s="26" t="s">
        <v>106</v>
      </c>
      <c r="C21" s="26" t="s">
        <v>347</v>
      </c>
      <c r="D21" s="26" t="s">
        <v>89</v>
      </c>
      <c r="E21" s="27" t="s">
        <v>369</v>
      </c>
      <c r="F21" s="26" t="s">
        <v>34</v>
      </c>
      <c r="G21" s="36" t="s">
        <v>49</v>
      </c>
      <c r="H21" s="37" t="s">
        <v>56</v>
      </c>
      <c r="I21" s="37" t="s">
        <v>56</v>
      </c>
      <c r="J21" s="35"/>
      <c r="K21" s="28" t="str">
        <f>"110,0"</f>
        <v>110,0</v>
      </c>
      <c r="L21" s="28" t="str">
        <f>"93,0442"</f>
        <v>93,0442</v>
      </c>
      <c r="M21" s="26" t="s">
        <v>82</v>
      </c>
    </row>
    <row r="23" spans="1:13" ht="16">
      <c r="A23" s="46" t="s">
        <v>93</v>
      </c>
      <c r="B23" s="46"/>
      <c r="C23" s="47"/>
      <c r="D23" s="47"/>
      <c r="E23" s="47"/>
      <c r="F23" s="47"/>
      <c r="G23" s="47"/>
      <c r="H23" s="47"/>
      <c r="I23" s="47"/>
      <c r="J23" s="47"/>
    </row>
    <row r="24" spans="1:13">
      <c r="A24" s="21" t="s">
        <v>29</v>
      </c>
      <c r="B24" s="7" t="s">
        <v>107</v>
      </c>
      <c r="C24" s="7" t="s">
        <v>108</v>
      </c>
      <c r="D24" s="7" t="s">
        <v>109</v>
      </c>
      <c r="E24" s="8" t="s">
        <v>362</v>
      </c>
      <c r="F24" s="7" t="s">
        <v>110</v>
      </c>
      <c r="G24" s="20" t="s">
        <v>86</v>
      </c>
      <c r="H24" s="20" t="s">
        <v>111</v>
      </c>
      <c r="I24" s="22" t="s">
        <v>112</v>
      </c>
      <c r="J24" s="21"/>
      <c r="K24" s="9" t="str">
        <f>"137,5"</f>
        <v>137,5</v>
      </c>
      <c r="L24" s="9" t="str">
        <f>"97,4325"</f>
        <v>97,4325</v>
      </c>
      <c r="M24" s="7" t="s">
        <v>113</v>
      </c>
    </row>
    <row r="26" spans="1:13" ht="16">
      <c r="A26" s="46" t="s">
        <v>10</v>
      </c>
      <c r="B26" s="46"/>
      <c r="C26" s="47"/>
      <c r="D26" s="47"/>
      <c r="E26" s="47"/>
      <c r="F26" s="47"/>
      <c r="G26" s="47"/>
      <c r="H26" s="47"/>
      <c r="I26" s="47"/>
      <c r="J26" s="47"/>
    </row>
    <row r="27" spans="1:13">
      <c r="A27" s="32" t="s">
        <v>29</v>
      </c>
      <c r="B27" s="23" t="s">
        <v>11</v>
      </c>
      <c r="C27" s="23" t="s">
        <v>12</v>
      </c>
      <c r="D27" s="23" t="s">
        <v>13</v>
      </c>
      <c r="E27" s="24" t="s">
        <v>362</v>
      </c>
      <c r="F27" s="23" t="s">
        <v>14</v>
      </c>
      <c r="G27" s="33" t="s">
        <v>17</v>
      </c>
      <c r="H27" s="33" t="s">
        <v>18</v>
      </c>
      <c r="I27" s="34" t="s">
        <v>19</v>
      </c>
      <c r="J27" s="32"/>
      <c r="K27" s="25" t="str">
        <f>"207,5"</f>
        <v>207,5</v>
      </c>
      <c r="L27" s="25" t="str">
        <f>"133,4640"</f>
        <v>133,4640</v>
      </c>
      <c r="M27" s="23" t="s">
        <v>21</v>
      </c>
    </row>
    <row r="28" spans="1:13">
      <c r="A28" s="35" t="s">
        <v>148</v>
      </c>
      <c r="B28" s="26" t="s">
        <v>114</v>
      </c>
      <c r="C28" s="26" t="s">
        <v>115</v>
      </c>
      <c r="D28" s="26" t="s">
        <v>116</v>
      </c>
      <c r="E28" s="27" t="s">
        <v>362</v>
      </c>
      <c r="F28" s="26" t="s">
        <v>101</v>
      </c>
      <c r="G28" s="36" t="s">
        <v>46</v>
      </c>
      <c r="H28" s="36" t="s">
        <v>66</v>
      </c>
      <c r="I28" s="37" t="s">
        <v>56</v>
      </c>
      <c r="J28" s="35"/>
      <c r="K28" s="28" t="str">
        <f>"107,5"</f>
        <v>107,5</v>
      </c>
      <c r="L28" s="28" t="str">
        <f>"71,0575"</f>
        <v>71,0575</v>
      </c>
      <c r="M28" s="26" t="s">
        <v>103</v>
      </c>
    </row>
    <row r="30" spans="1:13" ht="16">
      <c r="A30" s="46" t="s">
        <v>117</v>
      </c>
      <c r="B30" s="46"/>
      <c r="C30" s="47"/>
      <c r="D30" s="47"/>
      <c r="E30" s="47"/>
      <c r="F30" s="47"/>
      <c r="G30" s="47"/>
      <c r="H30" s="47"/>
      <c r="I30" s="47"/>
      <c r="J30" s="47"/>
    </row>
    <row r="31" spans="1:13">
      <c r="A31" s="32" t="s">
        <v>29</v>
      </c>
      <c r="B31" s="23" t="s">
        <v>118</v>
      </c>
      <c r="C31" s="23" t="s">
        <v>348</v>
      </c>
      <c r="D31" s="23" t="s">
        <v>119</v>
      </c>
      <c r="E31" s="24" t="s">
        <v>364</v>
      </c>
      <c r="F31" s="23" t="s">
        <v>110</v>
      </c>
      <c r="G31" s="33" t="s">
        <v>65</v>
      </c>
      <c r="H31" s="33" t="s">
        <v>120</v>
      </c>
      <c r="I31" s="33" t="s">
        <v>68</v>
      </c>
      <c r="J31" s="32"/>
      <c r="K31" s="25" t="str">
        <f>"180,0"</f>
        <v>180,0</v>
      </c>
      <c r="L31" s="25" t="str">
        <f>"109,6740"</f>
        <v>109,6740</v>
      </c>
      <c r="M31" s="23" t="s">
        <v>113</v>
      </c>
    </row>
    <row r="32" spans="1:13">
      <c r="A32" s="38" t="s">
        <v>29</v>
      </c>
      <c r="B32" s="29" t="s">
        <v>121</v>
      </c>
      <c r="C32" s="29" t="s">
        <v>122</v>
      </c>
      <c r="D32" s="29" t="s">
        <v>123</v>
      </c>
      <c r="E32" s="30" t="s">
        <v>362</v>
      </c>
      <c r="F32" s="29" t="s">
        <v>110</v>
      </c>
      <c r="G32" s="39" t="s">
        <v>124</v>
      </c>
      <c r="H32" s="39" t="s">
        <v>125</v>
      </c>
      <c r="I32" s="39" t="s">
        <v>126</v>
      </c>
      <c r="J32" s="38"/>
      <c r="K32" s="31" t="str">
        <f>"202,5"</f>
        <v>202,5</v>
      </c>
      <c r="L32" s="31" t="str">
        <f>"124,9830"</f>
        <v>124,9830</v>
      </c>
      <c r="M32" s="29"/>
    </row>
    <row r="33" spans="1:13">
      <c r="A33" s="38" t="s">
        <v>148</v>
      </c>
      <c r="B33" s="29" t="s">
        <v>127</v>
      </c>
      <c r="C33" s="29" t="s">
        <v>128</v>
      </c>
      <c r="D33" s="29" t="s">
        <v>129</v>
      </c>
      <c r="E33" s="30" t="s">
        <v>362</v>
      </c>
      <c r="F33" s="29" t="s">
        <v>34</v>
      </c>
      <c r="G33" s="40" t="s">
        <v>69</v>
      </c>
      <c r="H33" s="39" t="s">
        <v>69</v>
      </c>
      <c r="I33" s="40" t="s">
        <v>130</v>
      </c>
      <c r="J33" s="38"/>
      <c r="K33" s="31" t="str">
        <f>"185,0"</f>
        <v>185,0</v>
      </c>
      <c r="L33" s="31" t="str">
        <f>"113,5715"</f>
        <v>113,5715</v>
      </c>
      <c r="M33" s="29" t="s">
        <v>131</v>
      </c>
    </row>
    <row r="34" spans="1:13">
      <c r="A34" s="35" t="s">
        <v>29</v>
      </c>
      <c r="B34" s="26" t="s">
        <v>132</v>
      </c>
      <c r="C34" s="26" t="s">
        <v>349</v>
      </c>
      <c r="D34" s="26" t="s">
        <v>133</v>
      </c>
      <c r="E34" s="27" t="s">
        <v>365</v>
      </c>
      <c r="F34" s="26" t="s">
        <v>34</v>
      </c>
      <c r="G34" s="36" t="s">
        <v>102</v>
      </c>
      <c r="H34" s="36" t="s">
        <v>134</v>
      </c>
      <c r="I34" s="36" t="s">
        <v>56</v>
      </c>
      <c r="J34" s="35"/>
      <c r="K34" s="28" t="str">
        <f>"115,0"</f>
        <v>115,0</v>
      </c>
      <c r="L34" s="28" t="str">
        <f>"116,8751"</f>
        <v>116,8751</v>
      </c>
      <c r="M34" s="26"/>
    </row>
    <row r="36" spans="1:13" ht="16">
      <c r="A36" s="46" t="s">
        <v>135</v>
      </c>
      <c r="B36" s="46"/>
      <c r="C36" s="47"/>
      <c r="D36" s="47"/>
      <c r="E36" s="47"/>
      <c r="F36" s="47"/>
      <c r="G36" s="47"/>
      <c r="H36" s="47"/>
      <c r="I36" s="47"/>
      <c r="J36" s="47"/>
    </row>
    <row r="37" spans="1:13">
      <c r="A37" s="32" t="s">
        <v>29</v>
      </c>
      <c r="B37" s="23" t="s">
        <v>136</v>
      </c>
      <c r="C37" s="23" t="s">
        <v>137</v>
      </c>
      <c r="D37" s="23" t="s">
        <v>138</v>
      </c>
      <c r="E37" s="24" t="s">
        <v>362</v>
      </c>
      <c r="F37" s="23" t="s">
        <v>34</v>
      </c>
      <c r="G37" s="33" t="s">
        <v>124</v>
      </c>
      <c r="H37" s="33" t="s">
        <v>17</v>
      </c>
      <c r="I37" s="33" t="s">
        <v>126</v>
      </c>
      <c r="J37" s="32"/>
      <c r="K37" s="25" t="str">
        <f>"202,5"</f>
        <v>202,5</v>
      </c>
      <c r="L37" s="25" t="str">
        <f>"122,3302"</f>
        <v>122,3302</v>
      </c>
      <c r="M37" s="23"/>
    </row>
    <row r="38" spans="1:13">
      <c r="A38" s="35" t="s">
        <v>148</v>
      </c>
      <c r="B38" s="26" t="s">
        <v>139</v>
      </c>
      <c r="C38" s="26" t="s">
        <v>140</v>
      </c>
      <c r="D38" s="26" t="s">
        <v>141</v>
      </c>
      <c r="E38" s="27" t="s">
        <v>362</v>
      </c>
      <c r="F38" s="26" t="s">
        <v>34</v>
      </c>
      <c r="G38" s="37" t="s">
        <v>142</v>
      </c>
      <c r="H38" s="36" t="s">
        <v>142</v>
      </c>
      <c r="I38" s="36" t="s">
        <v>68</v>
      </c>
      <c r="J38" s="35"/>
      <c r="K38" s="28" t="str">
        <f>"180,0"</f>
        <v>180,0</v>
      </c>
      <c r="L38" s="28" t="str">
        <f>"108,2340"</f>
        <v>108,2340</v>
      </c>
      <c r="M38" s="26" t="s">
        <v>143</v>
      </c>
    </row>
    <row r="40" spans="1:13">
      <c r="K40" s="18"/>
      <c r="M40" s="6"/>
    </row>
    <row r="41" spans="1:13">
      <c r="K41" s="18"/>
      <c r="M41" s="6"/>
    </row>
    <row r="42" spans="1:13" ht="18">
      <c r="B42" s="11" t="s">
        <v>22</v>
      </c>
      <c r="C42" s="11"/>
      <c r="K42" s="18"/>
      <c r="M42" s="6"/>
    </row>
    <row r="43" spans="1:13" ht="16">
      <c r="B43" s="12" t="s">
        <v>23</v>
      </c>
      <c r="C43" s="12"/>
      <c r="K43" s="18"/>
      <c r="M43" s="6"/>
    </row>
    <row r="44" spans="1:13" ht="14">
      <c r="B44" s="13"/>
      <c r="C44" s="14" t="s">
        <v>24</v>
      </c>
      <c r="K44" s="18"/>
      <c r="M44" s="6"/>
    </row>
    <row r="45" spans="1:13" ht="14">
      <c r="B45" s="15" t="s">
        <v>25</v>
      </c>
      <c r="C45" s="15" t="s">
        <v>26</v>
      </c>
      <c r="D45" s="15" t="s">
        <v>356</v>
      </c>
      <c r="E45" s="16" t="s">
        <v>144</v>
      </c>
      <c r="F45" s="15" t="s">
        <v>27</v>
      </c>
      <c r="K45" s="18"/>
      <c r="M45" s="6"/>
    </row>
    <row r="46" spans="1:13">
      <c r="B46" s="5" t="s">
        <v>11</v>
      </c>
      <c r="C46" s="5" t="s">
        <v>24</v>
      </c>
      <c r="D46" s="18" t="s">
        <v>28</v>
      </c>
      <c r="E46" s="19">
        <v>207.5</v>
      </c>
      <c r="F46" s="17">
        <v>133.46399590372999</v>
      </c>
      <c r="K46" s="18"/>
      <c r="M46" s="6"/>
    </row>
    <row r="47" spans="1:13">
      <c r="B47" s="5" t="s">
        <v>121</v>
      </c>
      <c r="C47" s="5" t="s">
        <v>24</v>
      </c>
      <c r="D47" s="18" t="s">
        <v>145</v>
      </c>
      <c r="E47" s="19">
        <v>202.5</v>
      </c>
      <c r="F47" s="17">
        <v>124.983003437519</v>
      </c>
      <c r="G47" s="5"/>
      <c r="K47" s="18"/>
      <c r="M47" s="6"/>
    </row>
    <row r="48" spans="1:13">
      <c r="B48" s="5" t="s">
        <v>136</v>
      </c>
      <c r="C48" s="5" t="s">
        <v>24</v>
      </c>
      <c r="D48" s="18" t="s">
        <v>146</v>
      </c>
      <c r="E48" s="19">
        <v>202.5</v>
      </c>
      <c r="F48" s="17">
        <v>122.330247759819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A36:J36"/>
    <mergeCell ref="B3:B4"/>
    <mergeCell ref="A8:J8"/>
    <mergeCell ref="A12:J12"/>
    <mergeCell ref="A16:J16"/>
    <mergeCell ref="A19:J19"/>
    <mergeCell ref="A23:J23"/>
    <mergeCell ref="A26:J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6640625" style="5" customWidth="1"/>
    <col min="3" max="3" width="25.1640625" style="5" bestFit="1" customWidth="1"/>
    <col min="4" max="4" width="14.83203125" style="5" bestFit="1" customWidth="1"/>
    <col min="5" max="5" width="10.83203125" style="10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19" bestFit="1" customWidth="1"/>
    <col min="12" max="12" width="9.5" style="6" customWidth="1"/>
    <col min="13" max="13" width="17.83203125" style="5" customWidth="1"/>
    <col min="14" max="16384" width="9.1640625" style="3"/>
  </cols>
  <sheetData>
    <row r="1" spans="1:13" s="2" customFormat="1" ht="29" customHeight="1">
      <c r="A1" s="56" t="s">
        <v>326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1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69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70"/>
      <c r="L4" s="51"/>
      <c r="M4" s="53"/>
    </row>
    <row r="5" spans="1:13" ht="16">
      <c r="A5" s="54" t="s">
        <v>42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187</v>
      </c>
      <c r="B6" s="7" t="s">
        <v>279</v>
      </c>
      <c r="C6" s="7" t="s">
        <v>280</v>
      </c>
      <c r="D6" s="7" t="s">
        <v>281</v>
      </c>
      <c r="E6" s="8" t="s">
        <v>362</v>
      </c>
      <c r="F6" s="7" t="s">
        <v>34</v>
      </c>
      <c r="G6" s="22" t="s">
        <v>282</v>
      </c>
      <c r="H6" s="22" t="s">
        <v>282</v>
      </c>
      <c r="I6" s="22" t="s">
        <v>282</v>
      </c>
      <c r="J6" s="21"/>
      <c r="K6" s="41">
        <v>0</v>
      </c>
      <c r="L6" s="9" t="str">
        <f>"0,0000"</f>
        <v>0,0000</v>
      </c>
      <c r="M6" s="7" t="s">
        <v>164</v>
      </c>
    </row>
    <row r="8" spans="1:13" customFormat="1">
      <c r="K8" s="45"/>
    </row>
    <row r="9" spans="1:13" customFormat="1">
      <c r="K9" s="45"/>
    </row>
    <row r="10" spans="1:13" customFormat="1">
      <c r="K10" s="45"/>
    </row>
    <row r="11" spans="1:13" customFormat="1">
      <c r="K11" s="45"/>
    </row>
    <row r="12" spans="1:13" customFormat="1">
      <c r="K12" s="45"/>
    </row>
    <row r="13" spans="1:13" customFormat="1">
      <c r="K13" s="45"/>
    </row>
    <row r="14" spans="1:13" customFormat="1">
      <c r="K14" s="45"/>
    </row>
    <row r="15" spans="1:13" customFormat="1">
      <c r="K15" s="45"/>
    </row>
    <row r="16" spans="1:13" customFormat="1">
      <c r="K16" s="45"/>
    </row>
    <row r="17" spans="11:11" customFormat="1">
      <c r="K17" s="45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2.1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8" customWidth="1"/>
    <col min="10" max="10" width="4.5" style="18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56" t="s">
        <v>327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1.75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359</v>
      </c>
      <c r="B3" s="48" t="s">
        <v>0</v>
      </c>
      <c r="C3" s="66" t="s">
        <v>360</v>
      </c>
      <c r="D3" s="66" t="s">
        <v>6</v>
      </c>
      <c r="E3" s="50" t="s">
        <v>361</v>
      </c>
      <c r="F3" s="68" t="s">
        <v>5</v>
      </c>
      <c r="G3" s="68" t="s">
        <v>8</v>
      </c>
      <c r="H3" s="68"/>
      <c r="I3" s="68"/>
      <c r="J3" s="68"/>
      <c r="K3" s="50" t="s">
        <v>147</v>
      </c>
      <c r="L3" s="50" t="s">
        <v>3</v>
      </c>
      <c r="M3" s="52" t="s">
        <v>2</v>
      </c>
    </row>
    <row r="4" spans="1:13" s="1" customFormat="1" ht="21" customHeight="1" thickBot="1">
      <c r="A4" s="65"/>
      <c r="B4" s="49"/>
      <c r="C4" s="67"/>
      <c r="D4" s="67"/>
      <c r="E4" s="51"/>
      <c r="F4" s="67"/>
      <c r="G4" s="4">
        <v>1</v>
      </c>
      <c r="H4" s="4">
        <v>2</v>
      </c>
      <c r="I4" s="4">
        <v>3</v>
      </c>
      <c r="J4" s="4" t="s">
        <v>4</v>
      </c>
      <c r="K4" s="51"/>
      <c r="L4" s="51"/>
      <c r="M4" s="53"/>
    </row>
    <row r="5" spans="1:13" ht="16">
      <c r="A5" s="54" t="s">
        <v>93</v>
      </c>
      <c r="B5" s="54"/>
      <c r="C5" s="55"/>
      <c r="D5" s="55"/>
      <c r="E5" s="55"/>
      <c r="F5" s="55"/>
      <c r="G5" s="55"/>
      <c r="H5" s="55"/>
      <c r="I5" s="55"/>
      <c r="J5" s="55"/>
    </row>
    <row r="6" spans="1:13">
      <c r="A6" s="21" t="s">
        <v>29</v>
      </c>
      <c r="B6" s="7" t="s">
        <v>268</v>
      </c>
      <c r="C6" s="7" t="s">
        <v>269</v>
      </c>
      <c r="D6" s="7" t="s">
        <v>270</v>
      </c>
      <c r="E6" s="8" t="s">
        <v>362</v>
      </c>
      <c r="F6" s="7" t="s">
        <v>101</v>
      </c>
      <c r="G6" s="20" t="s">
        <v>271</v>
      </c>
      <c r="H6" s="22" t="s">
        <v>272</v>
      </c>
      <c r="I6" s="22" t="s">
        <v>272</v>
      </c>
      <c r="J6" s="21"/>
      <c r="K6" s="9" t="str">
        <f>"255,0"</f>
        <v>255,0</v>
      </c>
      <c r="L6" s="9" t="str">
        <f>"172,5713"</f>
        <v>172,5713</v>
      </c>
      <c r="M6" s="7" t="s">
        <v>164</v>
      </c>
    </row>
    <row r="8" spans="1:13" ht="16">
      <c r="A8" s="46" t="s">
        <v>117</v>
      </c>
      <c r="B8" s="46"/>
      <c r="C8" s="47"/>
      <c r="D8" s="47"/>
      <c r="E8" s="47"/>
      <c r="F8" s="47"/>
      <c r="G8" s="47"/>
      <c r="H8" s="47"/>
      <c r="I8" s="47"/>
      <c r="J8" s="47"/>
    </row>
    <row r="9" spans="1:13">
      <c r="A9" s="21" t="s">
        <v>29</v>
      </c>
      <c r="B9" s="7" t="s">
        <v>273</v>
      </c>
      <c r="C9" s="7" t="s">
        <v>274</v>
      </c>
      <c r="D9" s="7" t="s">
        <v>275</v>
      </c>
      <c r="E9" s="8" t="s">
        <v>362</v>
      </c>
      <c r="F9" s="7" t="s">
        <v>101</v>
      </c>
      <c r="G9" s="20" t="s">
        <v>207</v>
      </c>
      <c r="H9" s="20" t="s">
        <v>20</v>
      </c>
      <c r="I9" s="22" t="s">
        <v>15</v>
      </c>
      <c r="J9" s="21"/>
      <c r="K9" s="9" t="str">
        <f>"240,0"</f>
        <v>240,0</v>
      </c>
      <c r="L9" s="9" t="str">
        <f>"141,9000"</f>
        <v>141,9000</v>
      </c>
      <c r="M9" s="7" t="s">
        <v>164</v>
      </c>
    </row>
    <row r="11" spans="1:13" ht="16">
      <c r="A11" s="46" t="s">
        <v>135</v>
      </c>
      <c r="B11" s="46"/>
      <c r="C11" s="47"/>
      <c r="D11" s="47"/>
      <c r="E11" s="47"/>
      <c r="F11" s="47"/>
      <c r="G11" s="47"/>
      <c r="H11" s="47"/>
      <c r="I11" s="47"/>
      <c r="J11" s="47"/>
    </row>
    <row r="12" spans="1:13">
      <c r="A12" s="21" t="s">
        <v>29</v>
      </c>
      <c r="B12" s="7" t="s">
        <v>276</v>
      </c>
      <c r="C12" s="7" t="s">
        <v>277</v>
      </c>
      <c r="D12" s="7" t="s">
        <v>278</v>
      </c>
      <c r="E12" s="8" t="s">
        <v>362</v>
      </c>
      <c r="F12" s="7" t="s">
        <v>34</v>
      </c>
      <c r="G12" s="20" t="s">
        <v>223</v>
      </c>
      <c r="H12" s="20" t="s">
        <v>200</v>
      </c>
      <c r="I12" s="20" t="s">
        <v>15</v>
      </c>
      <c r="J12" s="21"/>
      <c r="K12" s="9" t="str">
        <f>"250,0"</f>
        <v>250,0</v>
      </c>
      <c r="L12" s="9" t="str">
        <f>"141,2500"</f>
        <v>141,2500</v>
      </c>
      <c r="M12" s="7"/>
    </row>
    <row r="14" spans="1:13" customFormat="1"/>
    <row r="15" spans="1:13" customFormat="1"/>
    <row r="16" spans="1:13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IPL ПЛ без экипировки ДК</vt:lpstr>
      <vt:lpstr>IPL ПЛ без экипировки</vt:lpstr>
      <vt:lpstr>IPL ПЛ в бинтах ДК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WRPF Военный жим ДК</vt:lpstr>
      <vt:lpstr>СПР Жим СФО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2022-11-29T16:07:07Z</dcterms:modified>
</cp:coreProperties>
</file>