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Декабрь/"/>
    </mc:Choice>
  </mc:AlternateContent>
  <xr:revisionPtr revIDLastSave="0" documentId="13_ncr:1_{33660DAF-19FB-494D-908E-747D39E04069}" xr6:coauthVersionLast="45" xr6:coauthVersionMax="45" xr10:uidLastSave="{00000000-0000-0000-0000-000000000000}"/>
  <bookViews>
    <workbookView xWindow="940" yWindow="460" windowWidth="27860" windowHeight="15860" xr2:uid="{00000000-000D-0000-FFFF-FFFF00000000}"/>
  </bookViews>
  <sheets>
    <sheet name="WRPF ПЛ без экипировки" sheetId="5" r:id="rId1"/>
    <sheet name="WRPF Жим лежа без экип" sheetId="6" r:id="rId2"/>
    <sheet name="WRPF Тяга без экипировки" sheetId="7" r:id="rId3"/>
  </sheets>
  <definedNames>
    <definedName name="_FilterDatabase" localSheetId="0" hidden="1">'WRPF ПЛ без экипировки'!$A$1:$T$3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6" l="1"/>
  <c r="L14" i="6"/>
  <c r="M44" i="7"/>
  <c r="L44" i="7"/>
  <c r="M43" i="7"/>
  <c r="L43" i="7"/>
  <c r="M40" i="7"/>
  <c r="L40" i="7"/>
  <c r="M39" i="7"/>
  <c r="L39" i="7"/>
  <c r="M38" i="7"/>
  <c r="L38" i="7"/>
  <c r="M37" i="7"/>
  <c r="L37" i="7"/>
  <c r="M34" i="7"/>
  <c r="L34" i="7"/>
  <c r="M33" i="7"/>
  <c r="L33" i="7"/>
  <c r="M32" i="7"/>
  <c r="L32" i="7"/>
  <c r="M31" i="7"/>
  <c r="L31" i="7"/>
  <c r="M30" i="7"/>
  <c r="L30" i="7"/>
  <c r="M29" i="7"/>
  <c r="L29" i="7"/>
  <c r="M26" i="7"/>
  <c r="L26" i="7"/>
  <c r="M25" i="7"/>
  <c r="L25" i="7"/>
  <c r="M22" i="7"/>
  <c r="L22" i="7"/>
  <c r="M21" i="7"/>
  <c r="L21" i="7"/>
  <c r="M20" i="7"/>
  <c r="L20" i="7"/>
  <c r="M17" i="7"/>
  <c r="L17" i="7"/>
  <c r="M16" i="7"/>
  <c r="L16" i="7"/>
  <c r="M13" i="7"/>
  <c r="L13" i="7"/>
  <c r="M12" i="7"/>
  <c r="L12" i="7"/>
  <c r="M9" i="7"/>
  <c r="L9" i="7"/>
  <c r="M6" i="7"/>
  <c r="L6" i="7"/>
  <c r="M42" i="6"/>
  <c r="L42" i="6"/>
  <c r="M41" i="6"/>
  <c r="L41" i="6"/>
  <c r="M38" i="6"/>
  <c r="L38" i="6"/>
  <c r="M37" i="6"/>
  <c r="L37" i="6"/>
  <c r="M36" i="6"/>
  <c r="L36" i="6"/>
  <c r="M33" i="6"/>
  <c r="L33" i="6"/>
  <c r="M32" i="6"/>
  <c r="L32" i="6"/>
  <c r="M31" i="6"/>
  <c r="L31" i="6"/>
  <c r="M28" i="6"/>
  <c r="L28" i="6"/>
  <c r="M25" i="6"/>
  <c r="L25" i="6"/>
  <c r="M24" i="6"/>
  <c r="L24" i="6"/>
  <c r="M23" i="6"/>
  <c r="L23" i="6"/>
  <c r="M20" i="6"/>
  <c r="L20" i="6"/>
  <c r="M17" i="6"/>
  <c r="L17" i="6"/>
  <c r="M13" i="6"/>
  <c r="L13" i="6"/>
  <c r="M10" i="6"/>
  <c r="L10" i="6"/>
  <c r="M7" i="6"/>
  <c r="L7" i="6"/>
  <c r="M6" i="6"/>
  <c r="L6" i="6"/>
  <c r="U52" i="5"/>
  <c r="T52" i="5"/>
  <c r="U49" i="5"/>
  <c r="T49" i="5"/>
  <c r="U48" i="5"/>
  <c r="T48" i="5"/>
  <c r="U45" i="5"/>
  <c r="T45" i="5"/>
  <c r="U42" i="5"/>
  <c r="T42" i="5"/>
  <c r="U41" i="5"/>
  <c r="T41" i="5"/>
  <c r="U40" i="5"/>
  <c r="U39" i="5"/>
  <c r="T39" i="5"/>
  <c r="U38" i="5"/>
  <c r="T38" i="5"/>
  <c r="U35" i="5"/>
  <c r="T35" i="5"/>
  <c r="U34" i="5"/>
  <c r="T34" i="5"/>
  <c r="U31" i="5"/>
  <c r="T31" i="5"/>
  <c r="U28" i="5"/>
  <c r="T28" i="5"/>
  <c r="U25" i="5"/>
  <c r="T25" i="5"/>
  <c r="U24" i="5"/>
  <c r="T24" i="5"/>
  <c r="U21" i="5"/>
  <c r="T21" i="5"/>
  <c r="U20" i="5"/>
  <c r="T20" i="5"/>
  <c r="U17" i="5"/>
  <c r="T17" i="5"/>
  <c r="U16" i="5"/>
  <c r="T16" i="5"/>
  <c r="U13" i="5"/>
  <c r="T13" i="5"/>
  <c r="U12" i="5"/>
  <c r="T12" i="5"/>
  <c r="U9" i="5"/>
  <c r="T9" i="5"/>
  <c r="U6" i="5"/>
  <c r="T6" i="5"/>
</calcChain>
</file>

<file path=xl/sharedStrings.xml><?xml version="1.0" encoding="utf-8"?>
<sst xmlns="http://schemas.openxmlformats.org/spreadsheetml/2006/main" count="1049" uniqueCount="296">
  <si>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</si>
  <si>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</si>
  <si>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</si>
  <si>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</si>
  <si>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</si>
  <si>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</si>
  <si>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</si>
  <si>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</si>
  <si>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</si>
  <si>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</si>
  <si>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44</t>
  </si>
  <si>
    <t>Котенева Виктория</t>
  </si>
  <si>
    <t>Открытая (15.01.2001)/21</t>
  </si>
  <si>
    <t>43,40</t>
  </si>
  <si>
    <t xml:space="preserve">POWER GYM </t>
  </si>
  <si>
    <t xml:space="preserve">Новоалтайск/Алтайский край </t>
  </si>
  <si>
    <t>70,0</t>
  </si>
  <si>
    <t>75,0</t>
  </si>
  <si>
    <t>47,5</t>
  </si>
  <si>
    <t>50,0</t>
  </si>
  <si>
    <t>52,5</t>
  </si>
  <si>
    <t>95,0</t>
  </si>
  <si>
    <t>105,0</t>
  </si>
  <si>
    <t>110,0</t>
  </si>
  <si>
    <t>ВЕСОВАЯ КАТЕГОРИЯ   52</t>
  </si>
  <si>
    <t>Зайникаева Ксения</t>
  </si>
  <si>
    <t>50,20</t>
  </si>
  <si>
    <t xml:space="preserve">АЛТАЙка </t>
  </si>
  <si>
    <t>85,0</t>
  </si>
  <si>
    <t>87,5</t>
  </si>
  <si>
    <t>45,0</t>
  </si>
  <si>
    <t>55,0</t>
  </si>
  <si>
    <t>100,0</t>
  </si>
  <si>
    <t>102,5</t>
  </si>
  <si>
    <t>ВЕСОВАЯ КАТЕГОРИЯ   56</t>
  </si>
  <si>
    <t>Радченко Полина</t>
  </si>
  <si>
    <t>53,50</t>
  </si>
  <si>
    <t xml:space="preserve">TITAN АлтГПУ </t>
  </si>
  <si>
    <t xml:space="preserve">Барнаул/Алтайский край </t>
  </si>
  <si>
    <t>80,0</t>
  </si>
  <si>
    <t>40,0</t>
  </si>
  <si>
    <t>90,0</t>
  </si>
  <si>
    <t>Шульгина Карина</t>
  </si>
  <si>
    <t>Открытая (19.05.1995)/27</t>
  </si>
  <si>
    <t>55,30</t>
  </si>
  <si>
    <t xml:space="preserve">TIKARA PL </t>
  </si>
  <si>
    <t>60,0</t>
  </si>
  <si>
    <t>62,5</t>
  </si>
  <si>
    <t>120,0</t>
  </si>
  <si>
    <t>130,0</t>
  </si>
  <si>
    <t>ВЕСОВАЯ КАТЕГОРИЯ   60</t>
  </si>
  <si>
    <t>Ускова Мария</t>
  </si>
  <si>
    <t>Открытая (12.08.1995)/27</t>
  </si>
  <si>
    <t>58,10</t>
  </si>
  <si>
    <t>92,5</t>
  </si>
  <si>
    <t>65,0</t>
  </si>
  <si>
    <t>72,5</t>
  </si>
  <si>
    <t>Черданцева Маргарита</t>
  </si>
  <si>
    <t>Открытая (20.09.1997)/25</t>
  </si>
  <si>
    <t>58,90</t>
  </si>
  <si>
    <t xml:space="preserve">Сухэ-Батора </t>
  </si>
  <si>
    <t>37,5</t>
  </si>
  <si>
    <t>ВЕСОВАЯ КАТЕГОРИЯ   67.5</t>
  </si>
  <si>
    <t>Медведева Александра</t>
  </si>
  <si>
    <t>Открытая (28.01.1996)/26</t>
  </si>
  <si>
    <t>65,10</t>
  </si>
  <si>
    <t>125,0</t>
  </si>
  <si>
    <t>132,5</t>
  </si>
  <si>
    <t>145,0</t>
  </si>
  <si>
    <t>155,0</t>
  </si>
  <si>
    <t>160,0</t>
  </si>
  <si>
    <t>Лопатина Валерия</t>
  </si>
  <si>
    <t>Открытая (19.04.1999)/23</t>
  </si>
  <si>
    <t>62,30</t>
  </si>
  <si>
    <t>57,5</t>
  </si>
  <si>
    <t>115,0</t>
  </si>
  <si>
    <t>Фетько Кирилл</t>
  </si>
  <si>
    <t>54,90</t>
  </si>
  <si>
    <t>67,5</t>
  </si>
  <si>
    <t>Колов Игорь</t>
  </si>
  <si>
    <t>82,5</t>
  </si>
  <si>
    <t>Прокопец Арсений</t>
  </si>
  <si>
    <t xml:space="preserve">АлтГПУ </t>
  </si>
  <si>
    <t>77,5</t>
  </si>
  <si>
    <t>ВЕСОВАЯ КАТЕГОРИЯ   75</t>
  </si>
  <si>
    <t>Карпов Дмитрий</t>
  </si>
  <si>
    <t>74,30</t>
  </si>
  <si>
    <t>122,5</t>
  </si>
  <si>
    <t>ВЕСОВАЯ КАТЕГОРИЯ   82.5</t>
  </si>
  <si>
    <t>Санаров Дмитрий</t>
  </si>
  <si>
    <t>75,40</t>
  </si>
  <si>
    <t>170,0</t>
  </si>
  <si>
    <t>180,0</t>
  </si>
  <si>
    <t>190,0</t>
  </si>
  <si>
    <t>200,0</t>
  </si>
  <si>
    <t>Сакович Владислав</t>
  </si>
  <si>
    <t>Открытая (10.07.1995)/27</t>
  </si>
  <si>
    <t>81,90</t>
  </si>
  <si>
    <t>195,0</t>
  </si>
  <si>
    <t>140,0</t>
  </si>
  <si>
    <t>220,0</t>
  </si>
  <si>
    <t>230,0</t>
  </si>
  <si>
    <t>240,0</t>
  </si>
  <si>
    <t>ВЕСОВАЯ КАТЕГОРИЯ   90</t>
  </si>
  <si>
    <t>Постников Евгений</t>
  </si>
  <si>
    <t>85,20</t>
  </si>
  <si>
    <t>150,0</t>
  </si>
  <si>
    <t>Понпа Алексей</t>
  </si>
  <si>
    <t>86,60</t>
  </si>
  <si>
    <t>Пустовойтов Никита</t>
  </si>
  <si>
    <t>87,90</t>
  </si>
  <si>
    <t>165,0</t>
  </si>
  <si>
    <t>210,0</t>
  </si>
  <si>
    <t>Чукмаров Азис</t>
  </si>
  <si>
    <t>Юниоры (04.11.2002)/20</t>
  </si>
  <si>
    <t>83,80</t>
  </si>
  <si>
    <t>152,5</t>
  </si>
  <si>
    <t>175,0</t>
  </si>
  <si>
    <t>185,0</t>
  </si>
  <si>
    <t>Лычагин Алексей</t>
  </si>
  <si>
    <t>Открытая (04.08.1983)/39</t>
  </si>
  <si>
    <t>205,0</t>
  </si>
  <si>
    <t>215,0</t>
  </si>
  <si>
    <t>260,0</t>
  </si>
  <si>
    <t>275,0</t>
  </si>
  <si>
    <t>282,5</t>
  </si>
  <si>
    <t>ВЕСОВАЯ КАТЕГОРИЯ   100</t>
  </si>
  <si>
    <t>Куропаткин Антон</t>
  </si>
  <si>
    <t>Открытая (21.11.1984)/38</t>
  </si>
  <si>
    <t>97,30</t>
  </si>
  <si>
    <t>162,5</t>
  </si>
  <si>
    <t>270,0</t>
  </si>
  <si>
    <t>280,0</t>
  </si>
  <si>
    <t>ВЕСОВАЯ КАТЕГОРИЯ   110</t>
  </si>
  <si>
    <t>Чернозипунников Тимофей</t>
  </si>
  <si>
    <t>108,30</t>
  </si>
  <si>
    <t>142,5</t>
  </si>
  <si>
    <t>112,5</t>
  </si>
  <si>
    <t>182,5</t>
  </si>
  <si>
    <t>Тактаев Александр</t>
  </si>
  <si>
    <t>Открытая (13.09.1996)/26</t>
  </si>
  <si>
    <t>104,90</t>
  </si>
  <si>
    <t>212,5</t>
  </si>
  <si>
    <t>222,5</t>
  </si>
  <si>
    <t>137,5</t>
  </si>
  <si>
    <t>147,5</t>
  </si>
  <si>
    <t>250,0</t>
  </si>
  <si>
    <t>255,0</t>
  </si>
  <si>
    <t>ВЕСОВАЯ КАТЕГОРИЯ   140</t>
  </si>
  <si>
    <t>Хозяинов Николай</t>
  </si>
  <si>
    <t>137,90</t>
  </si>
  <si>
    <t>107,5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</si>
  <si>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</si>
  <si>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</si>
  <si>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</si>
  <si>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</si>
  <si>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</si>
  <si>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</si>
  <si>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>52</t>
  </si>
  <si>
    <t>56</t>
  </si>
  <si>
    <t xml:space="preserve">Открытая </t>
  </si>
  <si>
    <t>67.5</t>
  </si>
  <si>
    <t>60</t>
  </si>
  <si>
    <t xml:space="preserve">Мужчины </t>
  </si>
  <si>
    <t xml:space="preserve">Юноши </t>
  </si>
  <si>
    <t>82.5</t>
  </si>
  <si>
    <t>90</t>
  </si>
  <si>
    <t>100</t>
  </si>
  <si>
    <t xml:space="preserve">Мастера </t>
  </si>
  <si>
    <t>1</t>
  </si>
  <si>
    <t>2</t>
  </si>
  <si>
    <t>-</t>
  </si>
  <si>
    <t>Открытая (06.02.2004)/18</t>
  </si>
  <si>
    <t>Смирнова Софья</t>
  </si>
  <si>
    <t>66,10</t>
  </si>
  <si>
    <t xml:space="preserve">АКПЛИ </t>
  </si>
  <si>
    <t>ВЕСОВАЯ КАТЕГОРИЯ   90+</t>
  </si>
  <si>
    <t>Аллачева Надежда</t>
  </si>
  <si>
    <t>Открытая (23.05.1999)/23</t>
  </si>
  <si>
    <t>103,30</t>
  </si>
  <si>
    <t>Кравцов Вадим</t>
  </si>
  <si>
    <t>58,80</t>
  </si>
  <si>
    <t>97,5</t>
  </si>
  <si>
    <t>Евглевских Константин</t>
  </si>
  <si>
    <t>Карелов Владислав</t>
  </si>
  <si>
    <t>Юниоры (11.10.2001)/21</t>
  </si>
  <si>
    <t>64,60</t>
  </si>
  <si>
    <t>Алексеенко Игорь</t>
  </si>
  <si>
    <t>Открытая (20.10.1990)/32</t>
  </si>
  <si>
    <t>67,00</t>
  </si>
  <si>
    <t>Гвоздиков Юрий</t>
  </si>
  <si>
    <t>Открытая (03.02.1992)/30</t>
  </si>
  <si>
    <t>72,90</t>
  </si>
  <si>
    <t>Лукьянов Данил</t>
  </si>
  <si>
    <t>Открытая (09.10.1997)/25</t>
  </si>
  <si>
    <t>87,60</t>
  </si>
  <si>
    <t>Кузякин Виктор</t>
  </si>
  <si>
    <t>Открытая (06.10.1997)/25</t>
  </si>
  <si>
    <t>96,00</t>
  </si>
  <si>
    <t>177,5</t>
  </si>
  <si>
    <t>Новосельцев Сергей</t>
  </si>
  <si>
    <t>Открытая (20.07.1995)/27</t>
  </si>
  <si>
    <t>99,50</t>
  </si>
  <si>
    <t>167,5</t>
  </si>
  <si>
    <t>172,5</t>
  </si>
  <si>
    <t>Тактаев Николай</t>
  </si>
  <si>
    <t>96,50</t>
  </si>
  <si>
    <t>127,5</t>
  </si>
  <si>
    <t>ВЕСОВАЯ КАТЕГОРИЯ   125</t>
  </si>
  <si>
    <t>Соседов Игорь</t>
  </si>
  <si>
    <t>Открытая (21.08.1979)/43</t>
  </si>
  <si>
    <t>115,50</t>
  </si>
  <si>
    <t xml:space="preserve">Результат </t>
  </si>
  <si>
    <t>90+</t>
  </si>
  <si>
    <t>75</t>
  </si>
  <si>
    <t>Результат</t>
  </si>
  <si>
    <t>3</t>
  </si>
  <si>
    <t>Камнева Елена</t>
  </si>
  <si>
    <t>Открытая (24.03.1988)/34</t>
  </si>
  <si>
    <t>55,10</t>
  </si>
  <si>
    <t>Юрьев Анатолий</t>
  </si>
  <si>
    <t>56,00</t>
  </si>
  <si>
    <t>Жидких Артём</t>
  </si>
  <si>
    <t>72,50</t>
  </si>
  <si>
    <t>Легезин Никита</t>
  </si>
  <si>
    <t>70,10</t>
  </si>
  <si>
    <t>Тарабрин Дмитрий</t>
  </si>
  <si>
    <t>Открытая (17.09.1998)/24</t>
  </si>
  <si>
    <t>74,20</t>
  </si>
  <si>
    <t>Пашков Анатолий</t>
  </si>
  <si>
    <t>81,00</t>
  </si>
  <si>
    <t>135,0</t>
  </si>
  <si>
    <t>Гусилетов Андрей</t>
  </si>
  <si>
    <t>Юниоры (28.10.1999)/23</t>
  </si>
  <si>
    <t>84,10</t>
  </si>
  <si>
    <t>235,0</t>
  </si>
  <si>
    <t>245,0</t>
  </si>
  <si>
    <t>Открытая (28.10.1999)/23</t>
  </si>
  <si>
    <t>Полосин Сергей</t>
  </si>
  <si>
    <t>Открытая (27.09.1983)/39</t>
  </si>
  <si>
    <t>91,30</t>
  </si>
  <si>
    <t>Легезин Дмитрий</t>
  </si>
  <si>
    <t>99,10</t>
  </si>
  <si>
    <t>Ефимов Андрей</t>
  </si>
  <si>
    <t>Авдеев Роман</t>
  </si>
  <si>
    <t>Клюкин Дмитрий</t>
  </si>
  <si>
    <t xml:space="preserve">Полосин Сергей </t>
  </si>
  <si>
    <t xml:space="preserve">Тактаев Александр </t>
  </si>
  <si>
    <t xml:space="preserve">Ефимов Андрей </t>
  </si>
  <si>
    <t>Булгаков Алексей</t>
  </si>
  <si>
    <t>Девушки (06.02.2004)/18</t>
  </si>
  <si>
    <t>Юноши (01.07.2008)/14</t>
  </si>
  <si>
    <t>Мастера (30.09.1973)/49</t>
  </si>
  <si>
    <t>Юноши (06.05.2005)/17</t>
  </si>
  <si>
    <t>Юноши (02.07.2003)/19</t>
  </si>
  <si>
    <t>Юноши (13.12.2002)/19</t>
  </si>
  <si>
    <t>Юноши (17.10.2011)/11</t>
  </si>
  <si>
    <t>Юноши (07.06.2003)/19</t>
  </si>
  <si>
    <t>Мастера (16.05.1950)/72</t>
  </si>
  <si>
    <t>Юноши (13.02.2003)/19</t>
  </si>
  <si>
    <t>Юноши (31.08.2004)/18</t>
  </si>
  <si>
    <t>Юноши (12.08.2005)/17</t>
  </si>
  <si>
    <t>Мастера (23.07.1980)/42</t>
  </si>
  <si>
    <t>Юноши (12.05.2004)/18</t>
  </si>
  <si>
    <t>Мастера</t>
  </si>
  <si>
    <t>Девушки (28.05.2006)/16</t>
  </si>
  <si>
    <t>Юноши (06.06.2007)/15</t>
  </si>
  <si>
    <t>Юноши (18.11.2004)/18</t>
  </si>
  <si>
    <t>Юноши (21.02.2003)/19</t>
  </si>
  <si>
    <t>Юноши</t>
  </si>
  <si>
    <t xml:space="preserve">Клюкин Дмитрий </t>
  </si>
  <si>
    <t xml:space="preserve">Куропаткин Антон </t>
  </si>
  <si>
    <t>Котенёва Виктория</t>
  </si>
  <si>
    <t xml:space="preserve">Гвоздиков Юрий </t>
  </si>
  <si>
    <t xml:space="preserve">Тактаев Алесандр </t>
  </si>
  <si>
    <t>Девушки (08.08.2005)/17</t>
  </si>
  <si>
    <t>Юноши (19.03.2005)/17</t>
  </si>
  <si>
    <t>Мастера (21.08.1979)/43</t>
  </si>
  <si>
    <t>Открытая (08.08.2005)/17</t>
  </si>
  <si>
    <t xml:space="preserve">Сакович Владислав </t>
  </si>
  <si>
    <t xml:space="preserve">Бессонов Александр </t>
  </si>
  <si>
    <t>Шеслер Константин</t>
  </si>
  <si>
    <t>Открытый турнир «Power Gym IV» и Чемпионат Алтайского края
WRPF Пауэрлифтинг без экипировки
Новоалтайск/Алтайский край, 04 декабря 2022 года</t>
  </si>
  <si>
    <t>Открытый турнир «Power Gym IV» и Чемпионат Алтайского края
WRPF Жим лежа без экипировки
Новоалтайск/Алтайский край, 04 декабря 2022 года</t>
  </si>
  <si>
    <t>Открытый турнир «Power Gym IV» и Чемпионат Алтайского края
WRPF Становая тяга без экипировки
Новоалтайск/Алтайский край, 04 декабря 2022 года</t>
  </si>
  <si>
    <t xml:space="preserve">Лично </t>
  </si>
  <si>
    <t>Весовая категория</t>
  </si>
  <si>
    <t>Весовая каетгория</t>
  </si>
  <si>
    <t xml:space="preserve"> </t>
  </si>
  <si>
    <t>№</t>
  </si>
  <si>
    <t xml:space="preserve">
Дата рождения/Возраст</t>
  </si>
  <si>
    <t>Возрастная группа</t>
  </si>
  <si>
    <t>T</t>
  </si>
  <si>
    <t>O</t>
  </si>
  <si>
    <t>M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</si>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</sst>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75"/>
  <sheetViews>
    <sheetView tabSelected="1" topLeftCell="A18" zoomScaleNormal="100" workbookViewId="0">
      <selection activeCell="E53" sqref="E53"/>
    </sheetView>
  </sheetViews>
  <sheetFormatPr baseColWidth="10" defaultColWidth="9.1640625" defaultRowHeight="13"/>
  <cols>
    <col min="1" max="1" width="7.33203125" style="5" bestFit="1" customWidth="1"/>
    <col min="2" max="2" width="24.33203125" style="5" bestFit="1" customWidth="1"/>
    <col min="3" max="3" width="27.83203125" style="5" customWidth="1"/>
    <col min="4" max="4" width="23" style="5" customWidth="1"/>
    <col min="5" max="5" width="10.83203125" style="19" customWidth="1"/>
    <col min="6" max="6" width="21.6640625" style="5" customWidth="1"/>
    <col min="7" max="7" width="28.5" style="5" customWidth="1"/>
    <col min="8" max="10" width="5.5" style="28" customWidth="1"/>
    <col min="11" max="11" width="4.5" style="28" customWidth="1"/>
    <col min="12" max="14" width="5.5" style="28" customWidth="1"/>
    <col min="15" max="15" width="4.5" style="28" customWidth="1"/>
    <col min="16" max="18" width="5.5" style="28" customWidth="1"/>
    <col min="19" max="19" width="4.5" style="28" customWidth="1"/>
    <col min="20" max="20" width="7.6640625" style="29" bestFit="1" customWidth="1"/>
    <col min="21" max="21" width="8.5" style="6" bestFit="1" customWidth="1"/>
    <col min="22" max="22" width="21.5" style="5" customWidth="1"/>
    <col min="23" max="16384" width="9.1640625" style="3"/>
  </cols>
  <sheetData>
    <row r="1" spans="1:22" s="2" customFormat="1" ht="29" customHeight="1">
      <c r="A1" s="56" t="s">
        <v>282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9"/>
    </row>
    <row r="2" spans="1:22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3"/>
    </row>
    <row r="3" spans="1:22" s="1" customFormat="1" ht="12.75" customHeight="1">
      <c r="A3" s="65" t="s">
        <v>289</v>
      </c>
      <c r="B3" s="73" t="s">
        <v>0</v>
      </c>
      <c r="C3" s="67" t="s">
        <v>290</v>
      </c>
      <c r="D3" s="67" t="s">
        <v>6</v>
      </c>
      <c r="E3" s="54" t="s">
        <v>291</v>
      </c>
      <c r="F3" s="64"/>
      <c r="G3" s="64" t="s">
        <v>5</v>
      </c>
      <c r="H3" s="64" t="s">
        <v>7</v>
      </c>
      <c r="I3" s="64"/>
      <c r="J3" s="64"/>
      <c r="K3" s="64"/>
      <c r="L3" s="64" t="s">
        <v>8</v>
      </c>
      <c r="M3" s="64"/>
      <c r="N3" s="64"/>
      <c r="O3" s="64"/>
      <c r="P3" s="64" t="s">
        <v>9</v>
      </c>
      <c r="Q3" s="64"/>
      <c r="R3" s="64"/>
      <c r="S3" s="64"/>
      <c r="T3" s="52" t="s">
        <v>1</v>
      </c>
      <c r="U3" s="54" t="s">
        <v>3</v>
      </c>
      <c r="V3" s="69" t="s">
        <v>2</v>
      </c>
    </row>
    <row r="4" spans="1:22" s="1" customFormat="1" ht="21" customHeight="1" thickBot="1">
      <c r="A4" s="66"/>
      <c r="B4" s="74"/>
      <c r="C4" s="68"/>
      <c r="D4" s="68"/>
      <c r="E4" s="55"/>
      <c r="F4" s="68"/>
      <c r="G4" s="68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4">
        <v>1</v>
      </c>
      <c r="Q4" s="4">
        <v>2</v>
      </c>
      <c r="R4" s="4">
        <v>3</v>
      </c>
      <c r="S4" s="4" t="s">
        <v>4</v>
      </c>
      <c r="T4" s="53"/>
      <c r="U4" s="55"/>
      <c r="V4" s="70"/>
    </row>
    <row r="5" spans="1:22" ht="16">
      <c r="A5" s="75" t="s">
        <v>10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22">
      <c r="A6" s="31" t="s">
        <v>169</v>
      </c>
      <c r="B6" s="7" t="s">
        <v>11</v>
      </c>
      <c r="C6" s="7" t="s">
        <v>12</v>
      </c>
      <c r="D6" s="7" t="s">
        <v>13</v>
      </c>
      <c r="E6" s="8" t="s">
        <v>293</v>
      </c>
      <c r="F6" s="7" t="s">
        <v>14</v>
      </c>
      <c r="G6" s="7" t="s">
        <v>15</v>
      </c>
      <c r="H6" s="30" t="s">
        <v>16</v>
      </c>
      <c r="I6" s="30" t="s">
        <v>17</v>
      </c>
      <c r="J6" s="31"/>
      <c r="K6" s="31"/>
      <c r="L6" s="30" t="s">
        <v>18</v>
      </c>
      <c r="M6" s="30" t="s">
        <v>19</v>
      </c>
      <c r="N6" s="32" t="s">
        <v>20</v>
      </c>
      <c r="O6" s="31"/>
      <c r="P6" s="30" t="s">
        <v>21</v>
      </c>
      <c r="Q6" s="30" t="s">
        <v>22</v>
      </c>
      <c r="R6" s="30" t="s">
        <v>23</v>
      </c>
      <c r="S6" s="31"/>
      <c r="T6" s="48" t="str">
        <f>"235,0"</f>
        <v>235,0</v>
      </c>
      <c r="U6" s="9" t="str">
        <f>"333,9115"</f>
        <v>333,9115</v>
      </c>
      <c r="V6" s="7" t="s">
        <v>288</v>
      </c>
    </row>
    <row r="8" spans="1:22" ht="16">
      <c r="A8" s="71" t="s">
        <v>24</v>
      </c>
      <c r="B8" s="71"/>
      <c r="C8" s="71"/>
      <c r="D8" s="71"/>
      <c r="E8" s="72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1:22">
      <c r="A9" s="31" t="s">
        <v>169</v>
      </c>
      <c r="B9" s="7" t="s">
        <v>25</v>
      </c>
      <c r="C9" s="7" t="s">
        <v>250</v>
      </c>
      <c r="D9" s="7" t="s">
        <v>26</v>
      </c>
      <c r="E9" s="8" t="s">
        <v>292</v>
      </c>
      <c r="F9" s="7" t="s">
        <v>27</v>
      </c>
      <c r="G9" s="7" t="s">
        <v>15</v>
      </c>
      <c r="H9" s="32" t="s">
        <v>28</v>
      </c>
      <c r="I9" s="30" t="s">
        <v>28</v>
      </c>
      <c r="J9" s="30" t="s">
        <v>29</v>
      </c>
      <c r="K9" s="31"/>
      <c r="L9" s="30" t="s">
        <v>30</v>
      </c>
      <c r="M9" s="30" t="s">
        <v>20</v>
      </c>
      <c r="N9" s="32" t="s">
        <v>31</v>
      </c>
      <c r="O9" s="31"/>
      <c r="P9" s="30" t="s">
        <v>21</v>
      </c>
      <c r="Q9" s="30" t="s">
        <v>32</v>
      </c>
      <c r="R9" s="32" t="s">
        <v>33</v>
      </c>
      <c r="S9" s="31"/>
      <c r="T9" s="48" t="str">
        <f>"240,0"</f>
        <v>240,0</v>
      </c>
      <c r="U9" s="9" t="str">
        <f>"307,3920"</f>
        <v>307,3920</v>
      </c>
      <c r="V9" s="7" t="s">
        <v>248</v>
      </c>
    </row>
    <row r="11" spans="1:22" ht="16">
      <c r="A11" s="71" t="s">
        <v>34</v>
      </c>
      <c r="B11" s="71"/>
      <c r="C11" s="71"/>
      <c r="D11" s="71"/>
      <c r="E11" s="72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1:22">
      <c r="A12" s="35" t="s">
        <v>169</v>
      </c>
      <c r="B12" s="10" t="s">
        <v>35</v>
      </c>
      <c r="C12" s="10" t="s">
        <v>265</v>
      </c>
      <c r="D12" s="10" t="s">
        <v>36</v>
      </c>
      <c r="E12" s="11" t="s">
        <v>292</v>
      </c>
      <c r="F12" s="10" t="s">
        <v>37</v>
      </c>
      <c r="G12" s="10" t="s">
        <v>38</v>
      </c>
      <c r="H12" s="33" t="s">
        <v>16</v>
      </c>
      <c r="I12" s="33" t="s">
        <v>39</v>
      </c>
      <c r="J12" s="34" t="s">
        <v>28</v>
      </c>
      <c r="K12" s="35"/>
      <c r="L12" s="33" t="s">
        <v>40</v>
      </c>
      <c r="M12" s="33" t="s">
        <v>30</v>
      </c>
      <c r="N12" s="33" t="s">
        <v>18</v>
      </c>
      <c r="O12" s="35"/>
      <c r="P12" s="33" t="s">
        <v>41</v>
      </c>
      <c r="Q12" s="33" t="s">
        <v>32</v>
      </c>
      <c r="R12" s="34" t="s">
        <v>22</v>
      </c>
      <c r="S12" s="35"/>
      <c r="T12" s="49" t="str">
        <f>"227,5"</f>
        <v>227,5</v>
      </c>
      <c r="U12" s="12" t="str">
        <f>"277,4135"</f>
        <v>277,4135</v>
      </c>
      <c r="V12" s="10" t="s">
        <v>270</v>
      </c>
    </row>
    <row r="13" spans="1:22">
      <c r="A13" s="37" t="s">
        <v>169</v>
      </c>
      <c r="B13" s="13" t="s">
        <v>42</v>
      </c>
      <c r="C13" s="13" t="s">
        <v>43</v>
      </c>
      <c r="D13" s="13" t="s">
        <v>44</v>
      </c>
      <c r="E13" s="14" t="s">
        <v>293</v>
      </c>
      <c r="F13" s="13" t="s">
        <v>45</v>
      </c>
      <c r="G13" s="13" t="s">
        <v>38</v>
      </c>
      <c r="H13" s="36" t="s">
        <v>21</v>
      </c>
      <c r="I13" s="36" t="s">
        <v>22</v>
      </c>
      <c r="J13" s="36" t="s">
        <v>23</v>
      </c>
      <c r="K13" s="37"/>
      <c r="L13" s="36" t="s">
        <v>31</v>
      </c>
      <c r="M13" s="36" t="s">
        <v>46</v>
      </c>
      <c r="N13" s="36" t="s">
        <v>47</v>
      </c>
      <c r="O13" s="37"/>
      <c r="P13" s="36" t="s">
        <v>23</v>
      </c>
      <c r="Q13" s="36" t="s">
        <v>48</v>
      </c>
      <c r="R13" s="38" t="s">
        <v>49</v>
      </c>
      <c r="S13" s="37"/>
      <c r="T13" s="50" t="str">
        <f>"292,5"</f>
        <v>292,5</v>
      </c>
      <c r="U13" s="15" t="str">
        <f>"347,5778"</f>
        <v>347,5778</v>
      </c>
      <c r="V13" s="13" t="s">
        <v>95</v>
      </c>
    </row>
    <row r="15" spans="1:22" ht="16">
      <c r="A15" s="71" t="s">
        <v>50</v>
      </c>
      <c r="B15" s="71"/>
      <c r="C15" s="71"/>
      <c r="D15" s="71"/>
      <c r="E15" s="72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22">
      <c r="A16" s="35" t="s">
        <v>169</v>
      </c>
      <c r="B16" s="10" t="s">
        <v>51</v>
      </c>
      <c r="C16" s="10" t="s">
        <v>52</v>
      </c>
      <c r="D16" s="10" t="s">
        <v>53</v>
      </c>
      <c r="E16" s="11" t="s">
        <v>293</v>
      </c>
      <c r="F16" s="10" t="s">
        <v>45</v>
      </c>
      <c r="G16" s="10" t="s">
        <v>38</v>
      </c>
      <c r="H16" s="34" t="s">
        <v>39</v>
      </c>
      <c r="I16" s="33" t="s">
        <v>28</v>
      </c>
      <c r="J16" s="33" t="s">
        <v>54</v>
      </c>
      <c r="K16" s="35"/>
      <c r="L16" s="33" t="s">
        <v>55</v>
      </c>
      <c r="M16" s="33" t="s">
        <v>16</v>
      </c>
      <c r="N16" s="34" t="s">
        <v>56</v>
      </c>
      <c r="O16" s="35"/>
      <c r="P16" s="33" t="s">
        <v>22</v>
      </c>
      <c r="Q16" s="33" t="s">
        <v>48</v>
      </c>
      <c r="R16" s="33" t="s">
        <v>49</v>
      </c>
      <c r="S16" s="35"/>
      <c r="T16" s="49" t="str">
        <f>"292,5"</f>
        <v>292,5</v>
      </c>
      <c r="U16" s="12" t="str">
        <f>"334,3860"</f>
        <v>334,3860</v>
      </c>
      <c r="V16" s="10" t="s">
        <v>95</v>
      </c>
    </row>
    <row r="17" spans="1:22">
      <c r="A17" s="37" t="s">
        <v>170</v>
      </c>
      <c r="B17" s="13" t="s">
        <v>57</v>
      </c>
      <c r="C17" s="13" t="s">
        <v>58</v>
      </c>
      <c r="D17" s="13" t="s">
        <v>59</v>
      </c>
      <c r="E17" s="14" t="s">
        <v>293</v>
      </c>
      <c r="F17" s="13" t="s">
        <v>60</v>
      </c>
      <c r="G17" s="13" t="s">
        <v>38</v>
      </c>
      <c r="H17" s="36" t="s">
        <v>46</v>
      </c>
      <c r="I17" s="36" t="s">
        <v>16</v>
      </c>
      <c r="J17" s="38" t="s">
        <v>17</v>
      </c>
      <c r="K17" s="37"/>
      <c r="L17" s="38" t="s">
        <v>61</v>
      </c>
      <c r="M17" s="36" t="s">
        <v>61</v>
      </c>
      <c r="N17" s="36" t="s">
        <v>40</v>
      </c>
      <c r="O17" s="37"/>
      <c r="P17" s="36" t="s">
        <v>39</v>
      </c>
      <c r="Q17" s="36" t="s">
        <v>41</v>
      </c>
      <c r="R17" s="38" t="s">
        <v>32</v>
      </c>
      <c r="S17" s="37"/>
      <c r="T17" s="50" t="str">
        <f>"200,0"</f>
        <v>200,0</v>
      </c>
      <c r="U17" s="15" t="str">
        <f>"226,2000"</f>
        <v>226,2000</v>
      </c>
      <c r="V17" s="13" t="s">
        <v>271</v>
      </c>
    </row>
    <row r="19" spans="1:22" ht="16">
      <c r="A19" s="71" t="s">
        <v>62</v>
      </c>
      <c r="B19" s="71"/>
      <c r="C19" s="71"/>
      <c r="D19" s="71"/>
      <c r="E19" s="72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22">
      <c r="A20" s="35" t="s">
        <v>169</v>
      </c>
      <c r="B20" s="10" t="s">
        <v>63</v>
      </c>
      <c r="C20" s="10" t="s">
        <v>64</v>
      </c>
      <c r="D20" s="10" t="s">
        <v>65</v>
      </c>
      <c r="E20" s="11" t="s">
        <v>293</v>
      </c>
      <c r="F20" s="10" t="s">
        <v>45</v>
      </c>
      <c r="G20" s="10" t="s">
        <v>38</v>
      </c>
      <c r="H20" s="33" t="s">
        <v>48</v>
      </c>
      <c r="I20" s="33" t="s">
        <v>66</v>
      </c>
      <c r="J20" s="33" t="s">
        <v>67</v>
      </c>
      <c r="K20" s="35"/>
      <c r="L20" s="33" t="s">
        <v>55</v>
      </c>
      <c r="M20" s="34" t="s">
        <v>16</v>
      </c>
      <c r="N20" s="34" t="s">
        <v>16</v>
      </c>
      <c r="O20" s="35"/>
      <c r="P20" s="33" t="s">
        <v>68</v>
      </c>
      <c r="Q20" s="33" t="s">
        <v>69</v>
      </c>
      <c r="R20" s="34" t="s">
        <v>70</v>
      </c>
      <c r="S20" s="35"/>
      <c r="T20" s="49" t="str">
        <f>"352,5"</f>
        <v>352,5</v>
      </c>
      <c r="U20" s="12" t="str">
        <f>"369,3847"</f>
        <v>369,3847</v>
      </c>
      <c r="V20" s="10" t="s">
        <v>95</v>
      </c>
    </row>
    <row r="21" spans="1:22">
      <c r="A21" s="37" t="s">
        <v>170</v>
      </c>
      <c r="B21" s="13" t="s">
        <v>71</v>
      </c>
      <c r="C21" s="13" t="s">
        <v>72</v>
      </c>
      <c r="D21" s="13" t="s">
        <v>73</v>
      </c>
      <c r="E21" s="14" t="s">
        <v>293</v>
      </c>
      <c r="F21" s="13" t="s">
        <v>45</v>
      </c>
      <c r="G21" s="13" t="s">
        <v>38</v>
      </c>
      <c r="H21" s="36" t="s">
        <v>21</v>
      </c>
      <c r="I21" s="36" t="s">
        <v>32</v>
      </c>
      <c r="J21" s="38" t="s">
        <v>22</v>
      </c>
      <c r="K21" s="37"/>
      <c r="L21" s="36" t="s">
        <v>31</v>
      </c>
      <c r="M21" s="38" t="s">
        <v>74</v>
      </c>
      <c r="N21" s="38" t="s">
        <v>74</v>
      </c>
      <c r="O21" s="37"/>
      <c r="P21" s="36" t="s">
        <v>22</v>
      </c>
      <c r="Q21" s="36" t="s">
        <v>23</v>
      </c>
      <c r="R21" s="38" t="s">
        <v>75</v>
      </c>
      <c r="S21" s="37"/>
      <c r="T21" s="50" t="str">
        <f>"265,0"</f>
        <v>265,0</v>
      </c>
      <c r="U21" s="15" t="str">
        <f>"287,0215"</f>
        <v>287,0215</v>
      </c>
      <c r="V21" s="13" t="s">
        <v>95</v>
      </c>
    </row>
    <row r="23" spans="1:22" ht="16">
      <c r="A23" s="71" t="s">
        <v>34</v>
      </c>
      <c r="B23" s="71"/>
      <c r="C23" s="71"/>
      <c r="D23" s="71"/>
      <c r="E23" s="72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1:22">
      <c r="A24" s="35" t="s">
        <v>169</v>
      </c>
      <c r="B24" s="10" t="s">
        <v>76</v>
      </c>
      <c r="C24" s="10" t="s">
        <v>266</v>
      </c>
      <c r="D24" s="10" t="s">
        <v>77</v>
      </c>
      <c r="E24" s="11" t="s">
        <v>292</v>
      </c>
      <c r="F24" s="10" t="s">
        <v>27</v>
      </c>
      <c r="G24" s="10" t="s">
        <v>15</v>
      </c>
      <c r="H24" s="33" t="s">
        <v>39</v>
      </c>
      <c r="I24" s="33" t="s">
        <v>29</v>
      </c>
      <c r="J24" s="33" t="s">
        <v>54</v>
      </c>
      <c r="K24" s="35"/>
      <c r="L24" s="33" t="s">
        <v>74</v>
      </c>
      <c r="M24" s="33" t="s">
        <v>47</v>
      </c>
      <c r="N24" s="34" t="s">
        <v>78</v>
      </c>
      <c r="O24" s="35"/>
      <c r="P24" s="34" t="s">
        <v>22</v>
      </c>
      <c r="Q24" s="33" t="s">
        <v>22</v>
      </c>
      <c r="R24" s="33" t="s">
        <v>75</v>
      </c>
      <c r="S24" s="35"/>
      <c r="T24" s="49" t="str">
        <f>"270,0"</f>
        <v>270,0</v>
      </c>
      <c r="U24" s="12" t="str">
        <f>"250,6410"</f>
        <v>250,6410</v>
      </c>
      <c r="V24" s="10" t="s">
        <v>272</v>
      </c>
    </row>
    <row r="25" spans="1:22">
      <c r="A25" s="37" t="s">
        <v>169</v>
      </c>
      <c r="B25" s="13" t="s">
        <v>79</v>
      </c>
      <c r="C25" s="13" t="s">
        <v>252</v>
      </c>
      <c r="D25" s="13" t="s">
        <v>44</v>
      </c>
      <c r="E25" s="14" t="s">
        <v>294</v>
      </c>
      <c r="F25" s="13" t="s">
        <v>285</v>
      </c>
      <c r="G25" s="13" t="s">
        <v>38</v>
      </c>
      <c r="H25" s="36" t="s">
        <v>47</v>
      </c>
      <c r="I25" s="36" t="s">
        <v>56</v>
      </c>
      <c r="J25" s="36" t="s">
        <v>39</v>
      </c>
      <c r="K25" s="37"/>
      <c r="L25" s="36" t="s">
        <v>19</v>
      </c>
      <c r="M25" s="36" t="s">
        <v>74</v>
      </c>
      <c r="N25" s="36" t="s">
        <v>55</v>
      </c>
      <c r="O25" s="37"/>
      <c r="P25" s="36" t="s">
        <v>47</v>
      </c>
      <c r="Q25" s="36" t="s">
        <v>56</v>
      </c>
      <c r="R25" s="36" t="s">
        <v>80</v>
      </c>
      <c r="S25" s="37"/>
      <c r="T25" s="50" t="str">
        <f>"227,5"</f>
        <v>227,5</v>
      </c>
      <c r="U25" s="15" t="str">
        <f>"237,3654"</f>
        <v>237,3654</v>
      </c>
      <c r="V25" s="13" t="s">
        <v>244</v>
      </c>
    </row>
    <row r="27" spans="1:22" ht="16">
      <c r="A27" s="71" t="s">
        <v>62</v>
      </c>
      <c r="B27" s="71"/>
      <c r="C27" s="71"/>
      <c r="D27" s="71"/>
      <c r="E27" s="72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22">
      <c r="A28" s="31" t="s">
        <v>169</v>
      </c>
      <c r="B28" s="7" t="s">
        <v>81</v>
      </c>
      <c r="C28" s="7" t="s">
        <v>254</v>
      </c>
      <c r="D28" s="7" t="s">
        <v>65</v>
      </c>
      <c r="E28" s="8" t="s">
        <v>292</v>
      </c>
      <c r="F28" s="7" t="s">
        <v>82</v>
      </c>
      <c r="G28" s="7" t="s">
        <v>38</v>
      </c>
      <c r="H28" s="32" t="s">
        <v>21</v>
      </c>
      <c r="I28" s="30" t="s">
        <v>21</v>
      </c>
      <c r="J28" s="30" t="s">
        <v>33</v>
      </c>
      <c r="K28" s="31"/>
      <c r="L28" s="30" t="s">
        <v>16</v>
      </c>
      <c r="M28" s="30" t="s">
        <v>83</v>
      </c>
      <c r="N28" s="32" t="s">
        <v>80</v>
      </c>
      <c r="O28" s="31"/>
      <c r="P28" s="32" t="s">
        <v>48</v>
      </c>
      <c r="Q28" s="32" t="s">
        <v>49</v>
      </c>
      <c r="R28" s="30" t="s">
        <v>49</v>
      </c>
      <c r="S28" s="31"/>
      <c r="T28" s="48" t="str">
        <f>"310,0"</f>
        <v>310,0</v>
      </c>
      <c r="U28" s="9" t="str">
        <f>"246,2020"</f>
        <v>246,2020</v>
      </c>
      <c r="V28" s="7" t="s">
        <v>247</v>
      </c>
    </row>
    <row r="30" spans="1:22" ht="16">
      <c r="A30" s="71" t="s">
        <v>84</v>
      </c>
      <c r="B30" s="71"/>
      <c r="C30" s="71"/>
      <c r="D30" s="71"/>
      <c r="E30" s="72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22">
      <c r="A31" s="31" t="s">
        <v>169</v>
      </c>
      <c r="B31" s="7" t="s">
        <v>85</v>
      </c>
      <c r="C31" s="7" t="s">
        <v>267</v>
      </c>
      <c r="D31" s="7" t="s">
        <v>86</v>
      </c>
      <c r="E31" s="8" t="s">
        <v>292</v>
      </c>
      <c r="F31" s="7" t="s">
        <v>82</v>
      </c>
      <c r="G31" s="7" t="s">
        <v>38</v>
      </c>
      <c r="H31" s="30" t="s">
        <v>41</v>
      </c>
      <c r="I31" s="30" t="s">
        <v>32</v>
      </c>
      <c r="J31" s="32" t="s">
        <v>23</v>
      </c>
      <c r="K31" s="31"/>
      <c r="L31" s="30" t="s">
        <v>16</v>
      </c>
      <c r="M31" s="32" t="s">
        <v>39</v>
      </c>
      <c r="N31" s="32" t="s">
        <v>80</v>
      </c>
      <c r="O31" s="31"/>
      <c r="P31" s="30" t="s">
        <v>22</v>
      </c>
      <c r="Q31" s="32" t="s">
        <v>75</v>
      </c>
      <c r="R31" s="30" t="s">
        <v>87</v>
      </c>
      <c r="S31" s="31"/>
      <c r="T31" s="48" t="str">
        <f>"292,5"</f>
        <v>292,5</v>
      </c>
      <c r="U31" s="9" t="str">
        <f>"209,8102"</f>
        <v>209,8102</v>
      </c>
      <c r="V31" s="7" t="s">
        <v>139</v>
      </c>
    </row>
    <row r="33" spans="1:22" ht="16">
      <c r="A33" s="71" t="s">
        <v>88</v>
      </c>
      <c r="B33" s="71"/>
      <c r="C33" s="71"/>
      <c r="D33" s="71"/>
      <c r="E33" s="72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1:22">
      <c r="A34" s="35" t="s">
        <v>169</v>
      </c>
      <c r="B34" s="10" t="s">
        <v>89</v>
      </c>
      <c r="C34" s="10" t="s">
        <v>257</v>
      </c>
      <c r="D34" s="10" t="s">
        <v>90</v>
      </c>
      <c r="E34" s="11" t="s">
        <v>292</v>
      </c>
      <c r="F34" s="10" t="s">
        <v>14</v>
      </c>
      <c r="G34" s="10" t="s">
        <v>15</v>
      </c>
      <c r="H34" s="33" t="s">
        <v>91</v>
      </c>
      <c r="I34" s="34" t="s">
        <v>92</v>
      </c>
      <c r="J34" s="34" t="s">
        <v>92</v>
      </c>
      <c r="K34" s="35"/>
      <c r="L34" s="33" t="s">
        <v>21</v>
      </c>
      <c r="M34" s="34" t="s">
        <v>32</v>
      </c>
      <c r="N34" s="33" t="s">
        <v>32</v>
      </c>
      <c r="O34" s="35"/>
      <c r="P34" s="33" t="s">
        <v>92</v>
      </c>
      <c r="Q34" s="33" t="s">
        <v>93</v>
      </c>
      <c r="R34" s="34" t="s">
        <v>94</v>
      </c>
      <c r="S34" s="35"/>
      <c r="T34" s="49" t="str">
        <f>"460,0"</f>
        <v>460,0</v>
      </c>
      <c r="U34" s="12" t="str">
        <f>"326,5540"</f>
        <v>326,5540</v>
      </c>
      <c r="V34" s="10" t="s">
        <v>246</v>
      </c>
    </row>
    <row r="35" spans="1:22">
      <c r="A35" s="37" t="s">
        <v>169</v>
      </c>
      <c r="B35" s="13" t="s">
        <v>95</v>
      </c>
      <c r="C35" s="13" t="s">
        <v>96</v>
      </c>
      <c r="D35" s="13" t="s">
        <v>97</v>
      </c>
      <c r="E35" s="14" t="s">
        <v>293</v>
      </c>
      <c r="F35" s="13" t="s">
        <v>45</v>
      </c>
      <c r="G35" s="13" t="s">
        <v>38</v>
      </c>
      <c r="H35" s="36" t="s">
        <v>92</v>
      </c>
      <c r="I35" s="36" t="s">
        <v>93</v>
      </c>
      <c r="J35" s="38" t="s">
        <v>98</v>
      </c>
      <c r="K35" s="37"/>
      <c r="L35" s="36" t="s">
        <v>99</v>
      </c>
      <c r="M35" s="36" t="s">
        <v>68</v>
      </c>
      <c r="N35" s="37"/>
      <c r="O35" s="37"/>
      <c r="P35" s="36" t="s">
        <v>100</v>
      </c>
      <c r="Q35" s="36" t="s">
        <v>101</v>
      </c>
      <c r="R35" s="38" t="s">
        <v>102</v>
      </c>
      <c r="S35" s="37"/>
      <c r="T35" s="50" t="str">
        <f>"565,0"</f>
        <v>565,0</v>
      </c>
      <c r="U35" s="15" t="str">
        <f>"380,1885"</f>
        <v>380,1885</v>
      </c>
      <c r="V35" s="13"/>
    </row>
    <row r="37" spans="1:22" ht="16">
      <c r="A37" s="71" t="s">
        <v>103</v>
      </c>
      <c r="B37" s="71"/>
      <c r="C37" s="71"/>
      <c r="D37" s="71"/>
      <c r="E37" s="72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22">
      <c r="A38" s="35" t="s">
        <v>169</v>
      </c>
      <c r="B38" s="10" t="s">
        <v>104</v>
      </c>
      <c r="C38" s="10" t="s">
        <v>259</v>
      </c>
      <c r="D38" s="10" t="s">
        <v>105</v>
      </c>
      <c r="E38" s="11" t="s">
        <v>292</v>
      </c>
      <c r="F38" s="10" t="s">
        <v>14</v>
      </c>
      <c r="G38" s="10" t="s">
        <v>15</v>
      </c>
      <c r="H38" s="33" t="s">
        <v>106</v>
      </c>
      <c r="I38" s="33" t="s">
        <v>70</v>
      </c>
      <c r="J38" s="34" t="s">
        <v>91</v>
      </c>
      <c r="K38" s="35"/>
      <c r="L38" s="33" t="s">
        <v>39</v>
      </c>
      <c r="M38" s="33" t="s">
        <v>28</v>
      </c>
      <c r="N38" s="33" t="s">
        <v>41</v>
      </c>
      <c r="O38" s="35"/>
      <c r="P38" s="33" t="s">
        <v>91</v>
      </c>
      <c r="Q38" s="33" t="s">
        <v>93</v>
      </c>
      <c r="R38" s="34" t="s">
        <v>94</v>
      </c>
      <c r="S38" s="35"/>
      <c r="T38" s="49" t="str">
        <f>"440,0"</f>
        <v>440,0</v>
      </c>
      <c r="U38" s="12" t="str">
        <f>"289,3000"</f>
        <v>289,3000</v>
      </c>
      <c r="V38" s="10" t="s">
        <v>246</v>
      </c>
    </row>
    <row r="39" spans="1:22">
      <c r="A39" s="41" t="s">
        <v>170</v>
      </c>
      <c r="B39" s="16" t="s">
        <v>107</v>
      </c>
      <c r="C39" s="16" t="s">
        <v>260</v>
      </c>
      <c r="D39" s="16" t="s">
        <v>108</v>
      </c>
      <c r="E39" s="17" t="s">
        <v>292</v>
      </c>
      <c r="F39" s="16" t="s">
        <v>285</v>
      </c>
      <c r="G39" s="16" t="s">
        <v>15</v>
      </c>
      <c r="H39" s="39" t="s">
        <v>49</v>
      </c>
      <c r="I39" s="40" t="s">
        <v>99</v>
      </c>
      <c r="J39" s="39" t="s">
        <v>99</v>
      </c>
      <c r="K39" s="41"/>
      <c r="L39" s="39" t="s">
        <v>32</v>
      </c>
      <c r="M39" s="39" t="s">
        <v>22</v>
      </c>
      <c r="N39" s="40" t="s">
        <v>23</v>
      </c>
      <c r="O39" s="41"/>
      <c r="P39" s="39" t="s">
        <v>70</v>
      </c>
      <c r="Q39" s="39" t="s">
        <v>91</v>
      </c>
      <c r="R39" s="40" t="s">
        <v>92</v>
      </c>
      <c r="S39" s="41"/>
      <c r="T39" s="51" t="str">
        <f>"415,0"</f>
        <v>415,0</v>
      </c>
      <c r="U39" s="18" t="str">
        <f>"270,3725"</f>
        <v>270,3725</v>
      </c>
      <c r="V39" s="16" t="s">
        <v>273</v>
      </c>
    </row>
    <row r="40" spans="1:22">
      <c r="A40" s="41" t="s">
        <v>171</v>
      </c>
      <c r="B40" s="16" t="s">
        <v>109</v>
      </c>
      <c r="C40" s="16" t="s">
        <v>261</v>
      </c>
      <c r="D40" s="16" t="s">
        <v>110</v>
      </c>
      <c r="E40" s="17" t="s">
        <v>292</v>
      </c>
      <c r="F40" s="16" t="s">
        <v>45</v>
      </c>
      <c r="G40" s="16" t="s">
        <v>38</v>
      </c>
      <c r="H40" s="39" t="s">
        <v>106</v>
      </c>
      <c r="I40" s="39" t="s">
        <v>70</v>
      </c>
      <c r="J40" s="40" t="s">
        <v>111</v>
      </c>
      <c r="K40" s="41"/>
      <c r="L40" s="39" t="s">
        <v>32</v>
      </c>
      <c r="M40" s="39" t="s">
        <v>22</v>
      </c>
      <c r="N40" s="40" t="s">
        <v>23</v>
      </c>
      <c r="O40" s="41"/>
      <c r="P40" s="40" t="s">
        <v>112</v>
      </c>
      <c r="Q40" s="40" t="s">
        <v>112</v>
      </c>
      <c r="R40" s="40" t="s">
        <v>112</v>
      </c>
      <c r="S40" s="41"/>
      <c r="T40" s="51">
        <v>0</v>
      </c>
      <c r="U40" s="18" t="str">
        <f>"0,0000"</f>
        <v>0,0000</v>
      </c>
      <c r="V40" s="16" t="s">
        <v>95</v>
      </c>
    </row>
    <row r="41" spans="1:22">
      <c r="A41" s="41" t="s">
        <v>169</v>
      </c>
      <c r="B41" s="16" t="s">
        <v>113</v>
      </c>
      <c r="C41" s="16" t="s">
        <v>114</v>
      </c>
      <c r="D41" s="16" t="s">
        <v>115</v>
      </c>
      <c r="E41" s="17" t="s">
        <v>295</v>
      </c>
      <c r="F41" s="16" t="s">
        <v>82</v>
      </c>
      <c r="G41" s="16" t="s">
        <v>38</v>
      </c>
      <c r="H41" s="39" t="s">
        <v>116</v>
      </c>
      <c r="I41" s="40" t="s">
        <v>111</v>
      </c>
      <c r="J41" s="40" t="s">
        <v>91</v>
      </c>
      <c r="K41" s="41"/>
      <c r="L41" s="39" t="s">
        <v>21</v>
      </c>
      <c r="M41" s="39" t="s">
        <v>33</v>
      </c>
      <c r="N41" s="39" t="s">
        <v>23</v>
      </c>
      <c r="O41" s="41"/>
      <c r="P41" s="39" t="s">
        <v>117</v>
      </c>
      <c r="Q41" s="39" t="s">
        <v>118</v>
      </c>
      <c r="R41" s="40" t="s">
        <v>94</v>
      </c>
      <c r="S41" s="41"/>
      <c r="T41" s="51" t="str">
        <f>"447,5"</f>
        <v>447,5</v>
      </c>
      <c r="U41" s="18" t="str">
        <f>"297,0057"</f>
        <v>297,0057</v>
      </c>
      <c r="V41" s="16" t="s">
        <v>274</v>
      </c>
    </row>
    <row r="42" spans="1:22">
      <c r="A42" s="37" t="s">
        <v>169</v>
      </c>
      <c r="B42" s="13" t="s">
        <v>119</v>
      </c>
      <c r="C42" s="13" t="s">
        <v>120</v>
      </c>
      <c r="D42" s="13" t="s">
        <v>108</v>
      </c>
      <c r="E42" s="14" t="s">
        <v>293</v>
      </c>
      <c r="F42" s="13" t="s">
        <v>14</v>
      </c>
      <c r="G42" s="13" t="s">
        <v>38</v>
      </c>
      <c r="H42" s="36" t="s">
        <v>121</v>
      </c>
      <c r="I42" s="36" t="s">
        <v>122</v>
      </c>
      <c r="J42" s="36" t="s">
        <v>100</v>
      </c>
      <c r="K42" s="37"/>
      <c r="L42" s="36" t="s">
        <v>70</v>
      </c>
      <c r="M42" s="36" t="s">
        <v>91</v>
      </c>
      <c r="N42" s="38" t="s">
        <v>117</v>
      </c>
      <c r="O42" s="37"/>
      <c r="P42" s="36" t="s">
        <v>123</v>
      </c>
      <c r="Q42" s="36" t="s">
        <v>124</v>
      </c>
      <c r="R42" s="36" t="s">
        <v>125</v>
      </c>
      <c r="S42" s="37"/>
      <c r="T42" s="50" t="str">
        <f>"672,5"</f>
        <v>672,5</v>
      </c>
      <c r="U42" s="15" t="str">
        <f>"438,1337"</f>
        <v>438,1337</v>
      </c>
      <c r="V42" s="13" t="s">
        <v>288</v>
      </c>
    </row>
    <row r="44" spans="1:22" ht="16">
      <c r="A44" s="71" t="s">
        <v>126</v>
      </c>
      <c r="B44" s="71"/>
      <c r="C44" s="71"/>
      <c r="D44" s="71"/>
      <c r="E44" s="72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2">
      <c r="A45" s="31" t="s">
        <v>169</v>
      </c>
      <c r="B45" s="7" t="s">
        <v>127</v>
      </c>
      <c r="C45" s="7" t="s">
        <v>128</v>
      </c>
      <c r="D45" s="7" t="s">
        <v>129</v>
      </c>
      <c r="E45" s="8" t="s">
        <v>293</v>
      </c>
      <c r="F45" s="7" t="s">
        <v>60</v>
      </c>
      <c r="G45" s="7" t="s">
        <v>38</v>
      </c>
      <c r="H45" s="30" t="s">
        <v>101</v>
      </c>
      <c r="I45" s="32" t="s">
        <v>102</v>
      </c>
      <c r="J45" s="30" t="s">
        <v>102</v>
      </c>
      <c r="K45" s="31"/>
      <c r="L45" s="32" t="s">
        <v>69</v>
      </c>
      <c r="M45" s="30" t="s">
        <v>69</v>
      </c>
      <c r="N45" s="30" t="s">
        <v>130</v>
      </c>
      <c r="O45" s="31"/>
      <c r="P45" s="30" t="s">
        <v>123</v>
      </c>
      <c r="Q45" s="30" t="s">
        <v>131</v>
      </c>
      <c r="R45" s="30" t="s">
        <v>132</v>
      </c>
      <c r="S45" s="31"/>
      <c r="T45" s="48" t="str">
        <f>"682,5"</f>
        <v>682,5</v>
      </c>
      <c r="U45" s="9" t="str">
        <f>"420,0787"</f>
        <v>420,0787</v>
      </c>
      <c r="V45" s="7"/>
    </row>
    <row r="47" spans="1:22" ht="16">
      <c r="A47" s="71" t="s">
        <v>133</v>
      </c>
      <c r="B47" s="71"/>
      <c r="C47" s="71"/>
      <c r="D47" s="71"/>
      <c r="E47" s="72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2">
      <c r="A48" s="35" t="s">
        <v>169</v>
      </c>
      <c r="B48" s="10" t="s">
        <v>134</v>
      </c>
      <c r="C48" s="10" t="s">
        <v>263</v>
      </c>
      <c r="D48" s="10" t="s">
        <v>135</v>
      </c>
      <c r="E48" s="11" t="s">
        <v>292</v>
      </c>
      <c r="F48" s="10" t="s">
        <v>82</v>
      </c>
      <c r="G48" s="10" t="s">
        <v>38</v>
      </c>
      <c r="H48" s="33" t="s">
        <v>49</v>
      </c>
      <c r="I48" s="33" t="s">
        <v>136</v>
      </c>
      <c r="J48" s="33" t="s">
        <v>106</v>
      </c>
      <c r="K48" s="35"/>
      <c r="L48" s="33" t="s">
        <v>32</v>
      </c>
      <c r="M48" s="33" t="s">
        <v>137</v>
      </c>
      <c r="N48" s="33" t="s">
        <v>87</v>
      </c>
      <c r="O48" s="35"/>
      <c r="P48" s="33" t="s">
        <v>70</v>
      </c>
      <c r="Q48" s="33" t="s">
        <v>117</v>
      </c>
      <c r="R48" s="34" t="s">
        <v>138</v>
      </c>
      <c r="S48" s="35"/>
      <c r="T48" s="49" t="str">
        <f>"447,5"</f>
        <v>447,5</v>
      </c>
      <c r="U48" s="12" t="str">
        <f>"264,6515"</f>
        <v>264,6515</v>
      </c>
      <c r="V48" s="10" t="s">
        <v>247</v>
      </c>
    </row>
    <row r="49" spans="1:22">
      <c r="A49" s="37" t="s">
        <v>169</v>
      </c>
      <c r="B49" s="13" t="s">
        <v>139</v>
      </c>
      <c r="C49" s="13" t="s">
        <v>140</v>
      </c>
      <c r="D49" s="13" t="s">
        <v>141</v>
      </c>
      <c r="E49" s="14" t="s">
        <v>293</v>
      </c>
      <c r="F49" s="13" t="s">
        <v>82</v>
      </c>
      <c r="G49" s="13" t="s">
        <v>38</v>
      </c>
      <c r="H49" s="36" t="s">
        <v>94</v>
      </c>
      <c r="I49" s="36" t="s">
        <v>142</v>
      </c>
      <c r="J49" s="38" t="s">
        <v>143</v>
      </c>
      <c r="K49" s="37"/>
      <c r="L49" s="36" t="s">
        <v>144</v>
      </c>
      <c r="M49" s="36" t="s">
        <v>136</v>
      </c>
      <c r="N49" s="38" t="s">
        <v>145</v>
      </c>
      <c r="O49" s="37"/>
      <c r="P49" s="36" t="s">
        <v>146</v>
      </c>
      <c r="Q49" s="36" t="s">
        <v>147</v>
      </c>
      <c r="R49" s="38" t="s">
        <v>123</v>
      </c>
      <c r="S49" s="37"/>
      <c r="T49" s="50" t="str">
        <f>"610,0"</f>
        <v>610,0</v>
      </c>
      <c r="U49" s="15" t="str">
        <f>"364,6580"</f>
        <v>364,6580</v>
      </c>
      <c r="V49" s="13" t="s">
        <v>247</v>
      </c>
    </row>
    <row r="51" spans="1:22" ht="16">
      <c r="A51" s="71" t="s">
        <v>148</v>
      </c>
      <c r="B51" s="71"/>
      <c r="C51" s="71"/>
      <c r="D51" s="71"/>
      <c r="E51" s="72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1:22">
      <c r="A52" s="31" t="s">
        <v>169</v>
      </c>
      <c r="B52" s="7" t="s">
        <v>149</v>
      </c>
      <c r="C52" s="7" t="s">
        <v>268</v>
      </c>
      <c r="D52" s="7" t="s">
        <v>150</v>
      </c>
      <c r="E52" s="8" t="s">
        <v>292</v>
      </c>
      <c r="F52" s="7" t="s">
        <v>60</v>
      </c>
      <c r="G52" s="7" t="s">
        <v>38</v>
      </c>
      <c r="H52" s="30" t="s">
        <v>49</v>
      </c>
      <c r="I52" s="32" t="s">
        <v>99</v>
      </c>
      <c r="J52" s="32" t="s">
        <v>99</v>
      </c>
      <c r="K52" s="31"/>
      <c r="L52" s="30" t="s">
        <v>22</v>
      </c>
      <c r="M52" s="30" t="s">
        <v>151</v>
      </c>
      <c r="N52" s="32" t="s">
        <v>23</v>
      </c>
      <c r="O52" s="31"/>
      <c r="P52" s="30" t="s">
        <v>68</v>
      </c>
      <c r="Q52" s="30" t="s">
        <v>106</v>
      </c>
      <c r="R52" s="30" t="s">
        <v>70</v>
      </c>
      <c r="S52" s="31"/>
      <c r="T52" s="48" t="str">
        <f>"397,5"</f>
        <v>397,5</v>
      </c>
      <c r="U52" s="9" t="str">
        <f>"222,6398"</f>
        <v>222,6398</v>
      </c>
      <c r="V52" s="7" t="s">
        <v>271</v>
      </c>
    </row>
    <row r="54" spans="1:22">
      <c r="G54" s="19"/>
      <c r="H54" s="5"/>
    </row>
    <row r="55" spans="1:22">
      <c r="G55" s="19"/>
      <c r="H55" s="5"/>
    </row>
    <row r="56" spans="1:22" ht="18">
      <c r="B56" s="21" t="s">
        <v>152</v>
      </c>
      <c r="C56" s="21"/>
      <c r="G56" s="19"/>
      <c r="H56" s="5"/>
    </row>
    <row r="57" spans="1:22" ht="16">
      <c r="B57" s="22" t="s">
        <v>153</v>
      </c>
      <c r="C57" s="22"/>
    </row>
    <row r="58" spans="1:22" ht="14">
      <c r="B58" s="23"/>
      <c r="C58" s="24" t="s">
        <v>160</v>
      </c>
    </row>
    <row r="59" spans="1:22" ht="14">
      <c r="B59" s="25" t="s">
        <v>154</v>
      </c>
      <c r="C59" s="25" t="s">
        <v>155</v>
      </c>
      <c r="D59" s="25" t="s">
        <v>286</v>
      </c>
      <c r="E59" s="26" t="s">
        <v>156</v>
      </c>
      <c r="F59" s="25" t="s">
        <v>157</v>
      </c>
    </row>
    <row r="60" spans="1:22">
      <c r="B60" s="5" t="s">
        <v>63</v>
      </c>
      <c r="C60" s="5" t="s">
        <v>160</v>
      </c>
      <c r="D60" s="28" t="s">
        <v>161</v>
      </c>
      <c r="E60" s="29">
        <v>352.5</v>
      </c>
      <c r="F60" s="27">
        <v>369.384736418724</v>
      </c>
    </row>
    <row r="61" spans="1:22">
      <c r="B61" s="5" t="s">
        <v>42</v>
      </c>
      <c r="C61" s="5" t="s">
        <v>160</v>
      </c>
      <c r="D61" s="28" t="s">
        <v>159</v>
      </c>
      <c r="E61" s="29">
        <v>292.5</v>
      </c>
      <c r="F61" s="27">
        <v>347.57775396108599</v>
      </c>
    </row>
    <row r="62" spans="1:22">
      <c r="B62" s="5" t="s">
        <v>51</v>
      </c>
      <c r="C62" s="5" t="s">
        <v>160</v>
      </c>
      <c r="D62" s="28" t="s">
        <v>162</v>
      </c>
      <c r="E62" s="29">
        <v>292.5</v>
      </c>
      <c r="F62" s="27">
        <v>334.38601166009897</v>
      </c>
    </row>
    <row r="64" spans="1:22" ht="16">
      <c r="B64" s="22" t="s">
        <v>163</v>
      </c>
      <c r="C64" s="22"/>
    </row>
    <row r="65" spans="2:8" ht="14">
      <c r="B65" s="23"/>
      <c r="C65" s="24" t="s">
        <v>164</v>
      </c>
    </row>
    <row r="66" spans="2:8" ht="14">
      <c r="B66" s="25" t="s">
        <v>154</v>
      </c>
      <c r="C66" s="25" t="s">
        <v>155</v>
      </c>
      <c r="D66" s="25" t="s">
        <v>286</v>
      </c>
      <c r="E66" s="26" t="s">
        <v>156</v>
      </c>
      <c r="F66" s="25" t="s">
        <v>157</v>
      </c>
    </row>
    <row r="67" spans="2:8">
      <c r="B67" s="5" t="s">
        <v>89</v>
      </c>
      <c r="C67" s="5" t="s">
        <v>269</v>
      </c>
      <c r="D67" s="28" t="s">
        <v>165</v>
      </c>
      <c r="E67" s="29">
        <v>460</v>
      </c>
      <c r="F67" s="27">
        <v>326.55400991439802</v>
      </c>
    </row>
    <row r="68" spans="2:8">
      <c r="B68" s="5" t="s">
        <v>104</v>
      </c>
      <c r="C68" s="5" t="s">
        <v>269</v>
      </c>
      <c r="D68" s="28" t="s">
        <v>166</v>
      </c>
      <c r="E68" s="29">
        <v>440</v>
      </c>
      <c r="F68" s="27">
        <v>289.30001258850098</v>
      </c>
    </row>
    <row r="69" spans="2:8">
      <c r="B69" s="5" t="s">
        <v>107</v>
      </c>
      <c r="C69" s="5" t="s">
        <v>269</v>
      </c>
      <c r="D69" s="28" t="s">
        <v>166</v>
      </c>
      <c r="E69" s="29">
        <v>415</v>
      </c>
      <c r="F69" s="27">
        <v>270.37249445915199</v>
      </c>
    </row>
    <row r="71" spans="2:8" ht="14">
      <c r="B71" s="23"/>
      <c r="C71" s="24" t="s">
        <v>160</v>
      </c>
    </row>
    <row r="72" spans="2:8" ht="14">
      <c r="B72" s="25" t="s">
        <v>154</v>
      </c>
      <c r="C72" s="25" t="s">
        <v>155</v>
      </c>
      <c r="D72" s="25" t="s">
        <v>286</v>
      </c>
      <c r="E72" s="26" t="s">
        <v>156</v>
      </c>
      <c r="F72" s="25" t="s">
        <v>157</v>
      </c>
    </row>
    <row r="73" spans="2:8">
      <c r="B73" s="5" t="s">
        <v>119</v>
      </c>
      <c r="C73" s="5" t="s">
        <v>160</v>
      </c>
      <c r="D73" s="28" t="s">
        <v>166</v>
      </c>
      <c r="E73" s="29">
        <v>672.5</v>
      </c>
      <c r="F73" s="27">
        <v>438.13374102115603</v>
      </c>
    </row>
    <row r="74" spans="2:8">
      <c r="B74" s="5" t="s">
        <v>127</v>
      </c>
      <c r="C74" s="5" t="s">
        <v>160</v>
      </c>
      <c r="D74" s="28" t="s">
        <v>167</v>
      </c>
      <c r="E74" s="29">
        <v>682.5</v>
      </c>
      <c r="F74" s="27">
        <v>420.07873177528398</v>
      </c>
      <c r="G74" s="19"/>
      <c r="H74" s="5"/>
    </row>
    <row r="75" spans="2:8">
      <c r="B75" s="5" t="s">
        <v>95</v>
      </c>
      <c r="C75" s="5" t="s">
        <v>160</v>
      </c>
      <c r="D75" s="28" t="s">
        <v>165</v>
      </c>
      <c r="E75" s="29">
        <v>565</v>
      </c>
      <c r="F75" s="27">
        <v>380.18851190805401</v>
      </c>
      <c r="G75" s="19"/>
      <c r="H75" s="5"/>
    </row>
  </sheetData>
  <mergeCells count="27">
    <mergeCell ref="A44:S44"/>
    <mergeCell ref="A47:S47"/>
    <mergeCell ref="A51:S51"/>
    <mergeCell ref="B3:B4"/>
    <mergeCell ref="A23:S23"/>
    <mergeCell ref="A27:S27"/>
    <mergeCell ref="A30:S30"/>
    <mergeCell ref="A33:S33"/>
    <mergeCell ref="A37:S37"/>
    <mergeCell ref="A5:S5"/>
    <mergeCell ref="A8:S8"/>
    <mergeCell ref="A11:S11"/>
    <mergeCell ref="A15:S15"/>
    <mergeCell ref="A19:S19"/>
    <mergeCell ref="E3:E4"/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"/>
  <sheetViews>
    <sheetView topLeftCell="A12" zoomScaleNormal="100" workbookViewId="0">
      <selection activeCell="E42" sqref="E42"/>
    </sheetView>
  </sheetViews>
  <sheetFormatPr baseColWidth="10" defaultColWidth="9.1640625" defaultRowHeight="13"/>
  <cols>
    <col min="1" max="1" width="7.33203125" style="5" bestFit="1" customWidth="1"/>
    <col min="2" max="2" width="23.83203125" style="5" customWidth="1"/>
    <col min="3" max="3" width="27.83203125" style="5" customWidth="1"/>
    <col min="4" max="4" width="20.83203125" style="5" bestFit="1" customWidth="1"/>
    <col min="5" max="5" width="10.1640625" style="19" bestFit="1" customWidth="1"/>
    <col min="6" max="6" width="21.6640625" style="5" customWidth="1"/>
    <col min="7" max="7" width="28.83203125" style="5" customWidth="1"/>
    <col min="8" max="10" width="5.5" style="28" customWidth="1"/>
    <col min="11" max="11" width="5.1640625" style="28" customWidth="1"/>
    <col min="12" max="12" width="12" style="6" customWidth="1"/>
    <col min="13" max="13" width="8.5" style="6" bestFit="1" customWidth="1"/>
    <col min="14" max="14" width="21.5" style="5" customWidth="1"/>
    <col min="15" max="16384" width="9.1640625" style="3"/>
  </cols>
  <sheetData>
    <row r="1" spans="1:14" s="2" customFormat="1" ht="29" customHeight="1">
      <c r="A1" s="56" t="s">
        <v>283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</row>
    <row r="2" spans="1:14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s="1" customFormat="1" ht="12.75" customHeight="1">
      <c r="A3" s="65" t="s">
        <v>289</v>
      </c>
      <c r="B3" s="73" t="s">
        <v>0</v>
      </c>
      <c r="C3" s="67" t="s">
        <v>290</v>
      </c>
      <c r="D3" s="67" t="s">
        <v>6</v>
      </c>
      <c r="E3" s="54" t="s">
        <v>291</v>
      </c>
      <c r="F3" s="64"/>
      <c r="G3" s="64" t="s">
        <v>5</v>
      </c>
      <c r="H3" s="64" t="s">
        <v>8</v>
      </c>
      <c r="I3" s="64"/>
      <c r="J3" s="64"/>
      <c r="K3" s="64"/>
      <c r="L3" s="54" t="s">
        <v>215</v>
      </c>
      <c r="M3" s="54" t="s">
        <v>3</v>
      </c>
      <c r="N3" s="69" t="s">
        <v>2</v>
      </c>
    </row>
    <row r="4" spans="1:14" s="1" customFormat="1" ht="21" customHeight="1" thickBot="1">
      <c r="A4" s="66"/>
      <c r="B4" s="74"/>
      <c r="C4" s="68"/>
      <c r="D4" s="68"/>
      <c r="E4" s="55"/>
      <c r="F4" s="68"/>
      <c r="G4" s="68"/>
      <c r="H4" s="4">
        <v>1</v>
      </c>
      <c r="I4" s="4">
        <v>2</v>
      </c>
      <c r="J4" s="4">
        <v>3</v>
      </c>
      <c r="K4" s="4" t="s">
        <v>4</v>
      </c>
      <c r="L4" s="55"/>
      <c r="M4" s="55"/>
      <c r="N4" s="70"/>
    </row>
    <row r="5" spans="1:14" ht="16">
      <c r="A5" s="75" t="s">
        <v>24</v>
      </c>
      <c r="B5" s="75"/>
      <c r="C5" s="76"/>
      <c r="D5" s="76"/>
      <c r="E5" s="76"/>
      <c r="F5" s="76"/>
      <c r="G5" s="76"/>
      <c r="H5" s="76"/>
      <c r="I5" s="76"/>
      <c r="J5" s="76"/>
      <c r="K5" s="76"/>
    </row>
    <row r="6" spans="1:14">
      <c r="A6" s="35" t="s">
        <v>169</v>
      </c>
      <c r="B6" s="10" t="s">
        <v>25</v>
      </c>
      <c r="C6" s="10" t="s">
        <v>250</v>
      </c>
      <c r="D6" s="10" t="s">
        <v>26</v>
      </c>
      <c r="E6" s="11" t="s">
        <v>292</v>
      </c>
      <c r="F6" s="10" t="s">
        <v>27</v>
      </c>
      <c r="G6" s="10" t="s">
        <v>15</v>
      </c>
      <c r="H6" s="33" t="s">
        <v>30</v>
      </c>
      <c r="I6" s="33" t="s">
        <v>20</v>
      </c>
      <c r="J6" s="34" t="s">
        <v>31</v>
      </c>
      <c r="K6" s="35"/>
      <c r="L6" s="12" t="str">
        <f>"52,5"</f>
        <v>52,5</v>
      </c>
      <c r="M6" s="12" t="str">
        <f>"67,2420"</f>
        <v>67,2420</v>
      </c>
      <c r="N6" s="10" t="s">
        <v>248</v>
      </c>
    </row>
    <row r="7" spans="1:14">
      <c r="A7" s="37" t="s">
        <v>169</v>
      </c>
      <c r="B7" s="13" t="s">
        <v>25</v>
      </c>
      <c r="C7" s="13" t="s">
        <v>172</v>
      </c>
      <c r="D7" s="13" t="s">
        <v>26</v>
      </c>
      <c r="E7" s="14" t="s">
        <v>293</v>
      </c>
      <c r="F7" s="13" t="s">
        <v>27</v>
      </c>
      <c r="G7" s="13" t="s">
        <v>15</v>
      </c>
      <c r="H7" s="36" t="s">
        <v>30</v>
      </c>
      <c r="I7" s="36" t="s">
        <v>20</v>
      </c>
      <c r="J7" s="38" t="s">
        <v>31</v>
      </c>
      <c r="K7" s="37"/>
      <c r="L7" s="15" t="str">
        <f>"52,5"</f>
        <v>52,5</v>
      </c>
      <c r="M7" s="15" t="str">
        <f>"67,2420"</f>
        <v>67,2420</v>
      </c>
      <c r="N7" s="13" t="s">
        <v>248</v>
      </c>
    </row>
    <row r="9" spans="1:14" ht="16">
      <c r="A9" s="71" t="s">
        <v>50</v>
      </c>
      <c r="B9" s="71"/>
      <c r="C9" s="71"/>
      <c r="D9" s="71"/>
      <c r="E9" s="72"/>
      <c r="F9" s="71"/>
      <c r="G9" s="71"/>
      <c r="H9" s="71"/>
      <c r="I9" s="71"/>
      <c r="J9" s="71"/>
      <c r="K9" s="71"/>
    </row>
    <row r="10" spans="1:14">
      <c r="A10" s="31" t="s">
        <v>169</v>
      </c>
      <c r="B10" s="7" t="s">
        <v>51</v>
      </c>
      <c r="C10" s="7" t="s">
        <v>52</v>
      </c>
      <c r="D10" s="7" t="s">
        <v>53</v>
      </c>
      <c r="E10" s="8" t="s">
        <v>293</v>
      </c>
      <c r="F10" s="7" t="s">
        <v>45</v>
      </c>
      <c r="G10" s="7" t="s">
        <v>38</v>
      </c>
      <c r="H10" s="30" t="s">
        <v>55</v>
      </c>
      <c r="I10" s="30" t="s">
        <v>16</v>
      </c>
      <c r="J10" s="32" t="s">
        <v>56</v>
      </c>
      <c r="K10" s="31"/>
      <c r="L10" s="9" t="str">
        <f>"70,0"</f>
        <v>70,0</v>
      </c>
      <c r="M10" s="9" t="str">
        <f>"80,0240"</f>
        <v>80,0240</v>
      </c>
      <c r="N10" s="7" t="s">
        <v>279</v>
      </c>
    </row>
    <row r="12" spans="1:14" ht="16">
      <c r="A12" s="71" t="s">
        <v>62</v>
      </c>
      <c r="B12" s="71"/>
      <c r="C12" s="71"/>
      <c r="D12" s="71"/>
      <c r="E12" s="72"/>
      <c r="F12" s="71"/>
      <c r="G12" s="71"/>
      <c r="H12" s="71"/>
      <c r="I12" s="71"/>
      <c r="J12" s="71"/>
      <c r="K12" s="71"/>
    </row>
    <row r="13" spans="1:14">
      <c r="A13" s="35" t="s">
        <v>169</v>
      </c>
      <c r="B13" s="10" t="s">
        <v>173</v>
      </c>
      <c r="C13" s="10" t="s">
        <v>275</v>
      </c>
      <c r="D13" s="10" t="s">
        <v>174</v>
      </c>
      <c r="E13" s="11" t="s">
        <v>292</v>
      </c>
      <c r="F13" s="42" t="s">
        <v>175</v>
      </c>
      <c r="G13" s="10" t="s">
        <v>38</v>
      </c>
      <c r="H13" s="33" t="s">
        <v>18</v>
      </c>
      <c r="I13" s="33" t="s">
        <v>20</v>
      </c>
      <c r="J13" s="34" t="s">
        <v>31</v>
      </c>
      <c r="K13" s="43"/>
      <c r="L13" s="12" t="str">
        <f>"52,5"</f>
        <v>52,5</v>
      </c>
      <c r="M13" s="12" t="str">
        <f>"54,4005"</f>
        <v>54,4005</v>
      </c>
      <c r="N13" s="44" t="s">
        <v>249</v>
      </c>
    </row>
    <row r="14" spans="1:14">
      <c r="A14" s="37" t="s">
        <v>169</v>
      </c>
      <c r="B14" s="13" t="s">
        <v>173</v>
      </c>
      <c r="C14" s="13" t="s">
        <v>278</v>
      </c>
      <c r="D14" s="13" t="s">
        <v>174</v>
      </c>
      <c r="E14" s="14" t="s">
        <v>293</v>
      </c>
      <c r="F14" s="45" t="s">
        <v>175</v>
      </c>
      <c r="G14" s="13" t="s">
        <v>38</v>
      </c>
      <c r="H14" s="36" t="s">
        <v>18</v>
      </c>
      <c r="I14" s="36" t="s">
        <v>20</v>
      </c>
      <c r="J14" s="38" t="s">
        <v>31</v>
      </c>
      <c r="K14" s="46"/>
      <c r="L14" s="15" t="str">
        <f>"52,5"</f>
        <v>52,5</v>
      </c>
      <c r="M14" s="15" t="str">
        <f>"54,4005"</f>
        <v>54,4005</v>
      </c>
      <c r="N14" s="47" t="s">
        <v>249</v>
      </c>
    </row>
    <row r="16" spans="1:14" ht="16">
      <c r="A16" s="71" t="s">
        <v>176</v>
      </c>
      <c r="B16" s="71"/>
      <c r="C16" s="71"/>
      <c r="D16" s="71"/>
      <c r="E16" s="72"/>
      <c r="F16" s="71"/>
      <c r="G16" s="71"/>
      <c r="H16" s="71"/>
      <c r="I16" s="71"/>
      <c r="J16" s="71"/>
      <c r="K16" s="71"/>
    </row>
    <row r="17" spans="1:14">
      <c r="A17" s="31" t="s">
        <v>169</v>
      </c>
      <c r="B17" s="7" t="s">
        <v>177</v>
      </c>
      <c r="C17" s="7" t="s">
        <v>178</v>
      </c>
      <c r="D17" s="7" t="s">
        <v>179</v>
      </c>
      <c r="E17" s="8" t="s">
        <v>293</v>
      </c>
      <c r="F17" s="7" t="s">
        <v>285</v>
      </c>
      <c r="G17" s="7" t="s">
        <v>38</v>
      </c>
      <c r="H17" s="30" t="s">
        <v>28</v>
      </c>
      <c r="I17" s="30" t="s">
        <v>41</v>
      </c>
      <c r="J17" s="32" t="s">
        <v>21</v>
      </c>
      <c r="K17" s="31"/>
      <c r="L17" s="9" t="str">
        <f>"90,0"</f>
        <v>90,0</v>
      </c>
      <c r="M17" s="9" t="str">
        <f>"74,2590"</f>
        <v>74,2590</v>
      </c>
      <c r="N17" s="7" t="s">
        <v>280</v>
      </c>
    </row>
    <row r="19" spans="1:14" ht="16">
      <c r="A19" s="71" t="s">
        <v>50</v>
      </c>
      <c r="B19" s="71"/>
      <c r="C19" s="71"/>
      <c r="D19" s="71"/>
      <c r="E19" s="72"/>
      <c r="F19" s="71"/>
      <c r="G19" s="71"/>
      <c r="H19" s="71"/>
      <c r="I19" s="71"/>
      <c r="J19" s="71"/>
      <c r="K19" s="71"/>
    </row>
    <row r="20" spans="1:14">
      <c r="A20" s="31" t="s">
        <v>169</v>
      </c>
      <c r="B20" s="7" t="s">
        <v>180</v>
      </c>
      <c r="C20" s="7" t="s">
        <v>276</v>
      </c>
      <c r="D20" s="7" t="s">
        <v>181</v>
      </c>
      <c r="E20" s="8" t="s">
        <v>292</v>
      </c>
      <c r="F20" s="7" t="s">
        <v>175</v>
      </c>
      <c r="G20" s="7" t="s">
        <v>38</v>
      </c>
      <c r="H20" s="30" t="s">
        <v>28</v>
      </c>
      <c r="I20" s="30" t="s">
        <v>41</v>
      </c>
      <c r="J20" s="32" t="s">
        <v>182</v>
      </c>
      <c r="K20" s="31"/>
      <c r="L20" s="9" t="str">
        <f>"90,0"</f>
        <v>90,0</v>
      </c>
      <c r="M20" s="9" t="str">
        <f>"78,2010"</f>
        <v>78,2010</v>
      </c>
      <c r="N20" s="7" t="s">
        <v>249</v>
      </c>
    </row>
    <row r="22" spans="1:14" ht="16">
      <c r="A22" s="71" t="s">
        <v>62</v>
      </c>
      <c r="B22" s="71"/>
      <c r="C22" s="71"/>
      <c r="D22" s="71"/>
      <c r="E22" s="72"/>
      <c r="F22" s="71"/>
      <c r="G22" s="71"/>
      <c r="H22" s="71"/>
      <c r="I22" s="71"/>
      <c r="J22" s="71"/>
      <c r="K22" s="71"/>
    </row>
    <row r="23" spans="1:14">
      <c r="A23" s="35" t="s">
        <v>169</v>
      </c>
      <c r="B23" s="10" t="s">
        <v>183</v>
      </c>
      <c r="C23" s="10" t="s">
        <v>253</v>
      </c>
      <c r="D23" s="10" t="s">
        <v>174</v>
      </c>
      <c r="E23" s="11" t="s">
        <v>292</v>
      </c>
      <c r="F23" s="10" t="s">
        <v>175</v>
      </c>
      <c r="G23" s="10" t="s">
        <v>38</v>
      </c>
      <c r="H23" s="33" t="s">
        <v>32</v>
      </c>
      <c r="I23" s="33" t="s">
        <v>22</v>
      </c>
      <c r="J23" s="33" t="s">
        <v>151</v>
      </c>
      <c r="K23" s="35"/>
      <c r="L23" s="12" t="str">
        <f>"107,5"</f>
        <v>107,5</v>
      </c>
      <c r="M23" s="12" t="str">
        <f>"84,3015"</f>
        <v>84,3015</v>
      </c>
      <c r="N23" s="10" t="s">
        <v>249</v>
      </c>
    </row>
    <row r="24" spans="1:14">
      <c r="A24" s="41" t="s">
        <v>169</v>
      </c>
      <c r="B24" s="16" t="s">
        <v>184</v>
      </c>
      <c r="C24" s="16" t="s">
        <v>185</v>
      </c>
      <c r="D24" s="16" t="s">
        <v>186</v>
      </c>
      <c r="E24" s="17" t="s">
        <v>295</v>
      </c>
      <c r="F24" s="16" t="s">
        <v>285</v>
      </c>
      <c r="G24" s="16" t="s">
        <v>38</v>
      </c>
      <c r="H24" s="39" t="s">
        <v>39</v>
      </c>
      <c r="I24" s="39" t="s">
        <v>32</v>
      </c>
      <c r="J24" s="40" t="s">
        <v>23</v>
      </c>
      <c r="K24" s="41"/>
      <c r="L24" s="18" t="str">
        <f>"100,0"</f>
        <v>100,0</v>
      </c>
      <c r="M24" s="18" t="str">
        <f>"79,9300"</f>
        <v>79,9300</v>
      </c>
      <c r="N24" s="16" t="s">
        <v>245</v>
      </c>
    </row>
    <row r="25" spans="1:14">
      <c r="A25" s="37" t="s">
        <v>169</v>
      </c>
      <c r="B25" s="13" t="s">
        <v>187</v>
      </c>
      <c r="C25" s="13" t="s">
        <v>188</v>
      </c>
      <c r="D25" s="13" t="s">
        <v>189</v>
      </c>
      <c r="E25" s="14" t="s">
        <v>293</v>
      </c>
      <c r="F25" s="13" t="s">
        <v>285</v>
      </c>
      <c r="G25" s="13" t="s">
        <v>38</v>
      </c>
      <c r="H25" s="36" t="s">
        <v>23</v>
      </c>
      <c r="I25" s="38" t="s">
        <v>75</v>
      </c>
      <c r="J25" s="38" t="s">
        <v>75</v>
      </c>
      <c r="K25" s="37"/>
      <c r="L25" s="15" t="str">
        <f>"110,0"</f>
        <v>110,0</v>
      </c>
      <c r="M25" s="15" t="str">
        <f>"85,3160"</f>
        <v>85,3160</v>
      </c>
      <c r="N25" s="13" t="s">
        <v>288</v>
      </c>
    </row>
    <row r="27" spans="1:14" ht="16">
      <c r="A27" s="71" t="s">
        <v>84</v>
      </c>
      <c r="B27" s="71"/>
      <c r="C27" s="71"/>
      <c r="D27" s="71"/>
      <c r="E27" s="72"/>
      <c r="F27" s="71"/>
      <c r="G27" s="71"/>
      <c r="H27" s="71"/>
      <c r="I27" s="71"/>
      <c r="J27" s="71"/>
      <c r="K27" s="71"/>
    </row>
    <row r="28" spans="1:14">
      <c r="A28" s="31" t="s">
        <v>169</v>
      </c>
      <c r="B28" s="7" t="s">
        <v>190</v>
      </c>
      <c r="C28" s="7" t="s">
        <v>191</v>
      </c>
      <c r="D28" s="7" t="s">
        <v>192</v>
      </c>
      <c r="E28" s="8" t="s">
        <v>293</v>
      </c>
      <c r="F28" s="7" t="s">
        <v>285</v>
      </c>
      <c r="G28" s="7" t="s">
        <v>38</v>
      </c>
      <c r="H28" s="30" t="s">
        <v>99</v>
      </c>
      <c r="I28" s="30" t="s">
        <v>106</v>
      </c>
      <c r="J28" s="32" t="s">
        <v>69</v>
      </c>
      <c r="K28" s="31"/>
      <c r="L28" s="9" t="str">
        <f>"150,0"</f>
        <v>150,0</v>
      </c>
      <c r="M28" s="9" t="str">
        <f>"109,0650"</f>
        <v>109,0650</v>
      </c>
      <c r="N28" s="7"/>
    </row>
    <row r="30" spans="1:14" ht="16">
      <c r="A30" s="71" t="s">
        <v>103</v>
      </c>
      <c r="B30" s="71"/>
      <c r="C30" s="71"/>
      <c r="D30" s="71"/>
      <c r="E30" s="72"/>
      <c r="F30" s="71"/>
      <c r="G30" s="71"/>
      <c r="H30" s="71"/>
      <c r="I30" s="71"/>
      <c r="J30" s="71"/>
      <c r="K30" s="71"/>
    </row>
    <row r="31" spans="1:14">
      <c r="A31" s="35" t="s">
        <v>169</v>
      </c>
      <c r="B31" s="10" t="s">
        <v>107</v>
      </c>
      <c r="C31" s="10" t="s">
        <v>260</v>
      </c>
      <c r="D31" s="10" t="s">
        <v>108</v>
      </c>
      <c r="E31" s="11" t="s">
        <v>292</v>
      </c>
      <c r="F31" s="10" t="s">
        <v>285</v>
      </c>
      <c r="G31" s="10" t="s">
        <v>15</v>
      </c>
      <c r="H31" s="33" t="s">
        <v>32</v>
      </c>
      <c r="I31" s="33" t="s">
        <v>22</v>
      </c>
      <c r="J31" s="34" t="s">
        <v>23</v>
      </c>
      <c r="K31" s="35"/>
      <c r="L31" s="12" t="str">
        <f>"105,0"</f>
        <v>105,0</v>
      </c>
      <c r="M31" s="12" t="str">
        <f>"68,4075"</f>
        <v>68,4075</v>
      </c>
      <c r="N31" s="10" t="s">
        <v>273</v>
      </c>
    </row>
    <row r="32" spans="1:14">
      <c r="A32" s="41" t="s">
        <v>169</v>
      </c>
      <c r="B32" s="16" t="s">
        <v>119</v>
      </c>
      <c r="C32" s="16" t="s">
        <v>120</v>
      </c>
      <c r="D32" s="16" t="s">
        <v>108</v>
      </c>
      <c r="E32" s="17" t="s">
        <v>293</v>
      </c>
      <c r="F32" s="16" t="s">
        <v>14</v>
      </c>
      <c r="G32" s="16" t="s">
        <v>38</v>
      </c>
      <c r="H32" s="39" t="s">
        <v>70</v>
      </c>
      <c r="I32" s="39" t="s">
        <v>91</v>
      </c>
      <c r="J32" s="40" t="s">
        <v>117</v>
      </c>
      <c r="K32" s="41"/>
      <c r="L32" s="18" t="str">
        <f>"170,0"</f>
        <v>170,0</v>
      </c>
      <c r="M32" s="18" t="str">
        <f>"110,7550"</f>
        <v>110,7550</v>
      </c>
      <c r="N32" s="16" t="s">
        <v>288</v>
      </c>
    </row>
    <row r="33" spans="1:14">
      <c r="A33" s="37" t="s">
        <v>170</v>
      </c>
      <c r="B33" s="13" t="s">
        <v>193</v>
      </c>
      <c r="C33" s="13" t="s">
        <v>194</v>
      </c>
      <c r="D33" s="13" t="s">
        <v>195</v>
      </c>
      <c r="E33" s="14" t="s">
        <v>293</v>
      </c>
      <c r="F33" s="13" t="s">
        <v>82</v>
      </c>
      <c r="G33" s="13" t="s">
        <v>38</v>
      </c>
      <c r="H33" s="36" t="s">
        <v>66</v>
      </c>
      <c r="I33" s="36" t="s">
        <v>67</v>
      </c>
      <c r="J33" s="38" t="s">
        <v>144</v>
      </c>
      <c r="K33" s="37"/>
      <c r="L33" s="15" t="str">
        <f>"132,5"</f>
        <v>132,5</v>
      </c>
      <c r="M33" s="15" t="str">
        <f>"85,7937"</f>
        <v>85,7937</v>
      </c>
      <c r="N33" s="13" t="s">
        <v>247</v>
      </c>
    </row>
    <row r="35" spans="1:14" ht="16">
      <c r="A35" s="71" t="s">
        <v>126</v>
      </c>
      <c r="B35" s="71"/>
      <c r="C35" s="71"/>
      <c r="D35" s="71"/>
      <c r="E35" s="72"/>
      <c r="F35" s="71"/>
      <c r="G35" s="71"/>
      <c r="H35" s="71"/>
      <c r="I35" s="71"/>
      <c r="J35" s="71"/>
      <c r="K35" s="71"/>
    </row>
    <row r="36" spans="1:14">
      <c r="A36" s="35" t="s">
        <v>169</v>
      </c>
      <c r="B36" s="10" t="s">
        <v>196</v>
      </c>
      <c r="C36" s="10" t="s">
        <v>197</v>
      </c>
      <c r="D36" s="10" t="s">
        <v>198</v>
      </c>
      <c r="E36" s="11" t="s">
        <v>293</v>
      </c>
      <c r="F36" s="10" t="s">
        <v>45</v>
      </c>
      <c r="G36" s="10" t="s">
        <v>38</v>
      </c>
      <c r="H36" s="33" t="s">
        <v>70</v>
      </c>
      <c r="I36" s="33" t="s">
        <v>91</v>
      </c>
      <c r="J36" s="34" t="s">
        <v>199</v>
      </c>
      <c r="K36" s="35"/>
      <c r="L36" s="12" t="str">
        <f>"170,0"</f>
        <v>170,0</v>
      </c>
      <c r="M36" s="12" t="str">
        <f>"105,2470"</f>
        <v>105,2470</v>
      </c>
      <c r="N36" s="10" t="s">
        <v>279</v>
      </c>
    </row>
    <row r="37" spans="1:14">
      <c r="A37" s="41" t="s">
        <v>170</v>
      </c>
      <c r="B37" s="16" t="s">
        <v>200</v>
      </c>
      <c r="C37" s="16" t="s">
        <v>201</v>
      </c>
      <c r="D37" s="16" t="s">
        <v>202</v>
      </c>
      <c r="E37" s="17" t="s">
        <v>293</v>
      </c>
      <c r="F37" s="16" t="s">
        <v>45</v>
      </c>
      <c r="G37" s="16" t="s">
        <v>38</v>
      </c>
      <c r="H37" s="39" t="s">
        <v>70</v>
      </c>
      <c r="I37" s="39" t="s">
        <v>203</v>
      </c>
      <c r="J37" s="40" t="s">
        <v>204</v>
      </c>
      <c r="K37" s="41"/>
      <c r="L37" s="18" t="str">
        <f>"167,5"</f>
        <v>167,5</v>
      </c>
      <c r="M37" s="18" t="str">
        <f>"102,1415"</f>
        <v>102,1415</v>
      </c>
      <c r="N37" s="16" t="s">
        <v>279</v>
      </c>
    </row>
    <row r="38" spans="1:14">
      <c r="A38" s="37" t="s">
        <v>216</v>
      </c>
      <c r="B38" s="13" t="s">
        <v>205</v>
      </c>
      <c r="C38" s="13" t="s">
        <v>140</v>
      </c>
      <c r="D38" s="13" t="s">
        <v>206</v>
      </c>
      <c r="E38" s="14" t="s">
        <v>293</v>
      </c>
      <c r="F38" s="13" t="s">
        <v>82</v>
      </c>
      <c r="G38" s="13" t="s">
        <v>38</v>
      </c>
      <c r="H38" s="36" t="s">
        <v>75</v>
      </c>
      <c r="I38" s="36" t="s">
        <v>87</v>
      </c>
      <c r="J38" s="38" t="s">
        <v>207</v>
      </c>
      <c r="K38" s="37"/>
      <c r="L38" s="15" t="str">
        <f>"122,5"</f>
        <v>122,5</v>
      </c>
      <c r="M38" s="15" t="str">
        <f>"75,6682"</f>
        <v>75,6682</v>
      </c>
      <c r="N38" s="13" t="s">
        <v>247</v>
      </c>
    </row>
    <row r="40" spans="1:14" ht="16">
      <c r="A40" s="71" t="s">
        <v>208</v>
      </c>
      <c r="B40" s="71"/>
      <c r="C40" s="71"/>
      <c r="D40" s="71"/>
      <c r="E40" s="72"/>
      <c r="F40" s="71"/>
      <c r="G40" s="71"/>
      <c r="H40" s="71"/>
      <c r="I40" s="71"/>
      <c r="J40" s="71"/>
      <c r="K40" s="71"/>
    </row>
    <row r="41" spans="1:14">
      <c r="A41" s="35" t="s">
        <v>169</v>
      </c>
      <c r="B41" s="10" t="s">
        <v>209</v>
      </c>
      <c r="C41" s="10" t="s">
        <v>210</v>
      </c>
      <c r="D41" s="10" t="s">
        <v>211</v>
      </c>
      <c r="E41" s="11" t="s">
        <v>293</v>
      </c>
      <c r="F41" s="10" t="s">
        <v>14</v>
      </c>
      <c r="G41" s="10" t="s">
        <v>38</v>
      </c>
      <c r="H41" s="33" t="s">
        <v>91</v>
      </c>
      <c r="I41" s="33" t="s">
        <v>92</v>
      </c>
      <c r="J41" s="34" t="s">
        <v>93</v>
      </c>
      <c r="K41" s="35"/>
      <c r="L41" s="12" t="str">
        <f>"180,0"</f>
        <v>180,0</v>
      </c>
      <c r="M41" s="12" t="str">
        <f>"104,4720"</f>
        <v>104,4720</v>
      </c>
      <c r="N41" s="10" t="s">
        <v>281</v>
      </c>
    </row>
    <row r="42" spans="1:14">
      <c r="A42" s="37" t="s">
        <v>169</v>
      </c>
      <c r="B42" s="13" t="s">
        <v>209</v>
      </c>
      <c r="C42" s="13" t="s">
        <v>277</v>
      </c>
      <c r="D42" s="13" t="s">
        <v>211</v>
      </c>
      <c r="E42" s="14" t="s">
        <v>294</v>
      </c>
      <c r="F42" s="13" t="s">
        <v>14</v>
      </c>
      <c r="G42" s="13" t="s">
        <v>38</v>
      </c>
      <c r="H42" s="36" t="s">
        <v>91</v>
      </c>
      <c r="I42" s="36" t="s">
        <v>92</v>
      </c>
      <c r="J42" s="38" t="s">
        <v>93</v>
      </c>
      <c r="K42" s="37"/>
      <c r="L42" s="15" t="str">
        <f>"180,0"</f>
        <v>180,0</v>
      </c>
      <c r="M42" s="15" t="str">
        <f>"107,3972"</f>
        <v>107,3972</v>
      </c>
      <c r="N42" s="13" t="s">
        <v>281</v>
      </c>
    </row>
    <row r="44" spans="1:14">
      <c r="G44" s="19"/>
      <c r="H44" s="5"/>
      <c r="L44" s="28"/>
      <c r="N44" s="6"/>
    </row>
    <row r="45" spans="1:14">
      <c r="G45" s="19"/>
      <c r="H45" s="5"/>
      <c r="L45" s="28"/>
      <c r="N45" s="6"/>
    </row>
    <row r="46" spans="1:14" ht="18">
      <c r="B46" s="21" t="s">
        <v>152</v>
      </c>
      <c r="C46" s="21"/>
      <c r="G46" s="19"/>
      <c r="H46" s="5"/>
      <c r="L46" s="28"/>
      <c r="N46" s="6"/>
    </row>
    <row r="47" spans="1:14" ht="16">
      <c r="B47" s="22" t="s">
        <v>153</v>
      </c>
      <c r="C47" s="22"/>
      <c r="L47" s="28"/>
      <c r="N47" s="6"/>
    </row>
    <row r="48" spans="1:14" ht="14">
      <c r="B48" s="23"/>
      <c r="C48" s="24" t="s">
        <v>160</v>
      </c>
      <c r="L48" s="28"/>
      <c r="N48" s="6"/>
    </row>
    <row r="49" spans="2:14" ht="14">
      <c r="B49" s="25" t="s">
        <v>154</v>
      </c>
      <c r="C49" s="25" t="s">
        <v>155</v>
      </c>
      <c r="D49" s="25" t="s">
        <v>287</v>
      </c>
      <c r="E49" s="26" t="s">
        <v>212</v>
      </c>
      <c r="F49" s="25" t="s">
        <v>157</v>
      </c>
      <c r="L49" s="28"/>
      <c r="N49" s="6"/>
    </row>
    <row r="50" spans="2:14">
      <c r="B50" s="5" t="s">
        <v>51</v>
      </c>
      <c r="C50" s="5" t="s">
        <v>160</v>
      </c>
      <c r="D50" s="28" t="s">
        <v>162</v>
      </c>
      <c r="E50" s="29">
        <v>70</v>
      </c>
      <c r="F50" s="27">
        <v>80.024002790450993</v>
      </c>
      <c r="L50" s="28"/>
      <c r="N50" s="6"/>
    </row>
    <row r="51" spans="2:14">
      <c r="B51" s="5" t="s">
        <v>177</v>
      </c>
      <c r="C51" s="5" t="s">
        <v>160</v>
      </c>
      <c r="D51" s="28" t="s">
        <v>213</v>
      </c>
      <c r="E51" s="29">
        <v>90</v>
      </c>
      <c r="F51" s="27">
        <v>74.259000420570402</v>
      </c>
      <c r="L51" s="28"/>
      <c r="N51" s="6"/>
    </row>
    <row r="52" spans="2:14">
      <c r="B52" s="5" t="s">
        <v>25</v>
      </c>
      <c r="C52" s="5" t="s">
        <v>160</v>
      </c>
      <c r="D52" s="28" t="s">
        <v>158</v>
      </c>
      <c r="E52" s="29">
        <v>52.5</v>
      </c>
      <c r="F52" s="27">
        <v>67.241999208927197</v>
      </c>
      <c r="L52" s="28"/>
      <c r="N52" s="6"/>
    </row>
    <row r="53" spans="2:14">
      <c r="L53" s="28"/>
      <c r="N53" s="6"/>
    </row>
    <row r="54" spans="2:14" ht="16">
      <c r="B54" s="22" t="s">
        <v>163</v>
      </c>
      <c r="C54" s="22"/>
      <c r="L54" s="28"/>
      <c r="N54" s="6"/>
    </row>
    <row r="55" spans="2:14" ht="14">
      <c r="B55" s="23"/>
      <c r="C55" s="24" t="s">
        <v>160</v>
      </c>
      <c r="L55" s="28"/>
      <c r="N55" s="6"/>
    </row>
    <row r="56" spans="2:14" ht="14">
      <c r="B56" s="25" t="s">
        <v>154</v>
      </c>
      <c r="C56" s="25" t="s">
        <v>155</v>
      </c>
      <c r="D56" s="25" t="s">
        <v>286</v>
      </c>
      <c r="E56" s="26" t="s">
        <v>212</v>
      </c>
      <c r="F56" s="25" t="s">
        <v>157</v>
      </c>
      <c r="L56" s="28"/>
      <c r="N56" s="6"/>
    </row>
    <row r="57" spans="2:14">
      <c r="B57" s="5" t="s">
        <v>119</v>
      </c>
      <c r="C57" s="5" t="s">
        <v>160</v>
      </c>
      <c r="D57" s="28" t="s">
        <v>166</v>
      </c>
      <c r="E57" s="29">
        <v>170</v>
      </c>
      <c r="F57" s="27">
        <v>110.754997730255</v>
      </c>
      <c r="L57" s="28"/>
      <c r="N57" s="6"/>
    </row>
    <row r="58" spans="2:14">
      <c r="B58" s="5" t="s">
        <v>190</v>
      </c>
      <c r="C58" s="5" t="s">
        <v>160</v>
      </c>
      <c r="D58" s="28" t="s">
        <v>214</v>
      </c>
      <c r="E58" s="29">
        <v>150</v>
      </c>
      <c r="F58" s="27">
        <v>109.065002202988</v>
      </c>
      <c r="G58" s="19"/>
      <c r="H58" s="5"/>
      <c r="L58" s="28"/>
      <c r="N58" s="6"/>
    </row>
    <row r="59" spans="2:14">
      <c r="B59" s="5" t="s">
        <v>196</v>
      </c>
      <c r="C59" s="5" t="s">
        <v>160</v>
      </c>
      <c r="D59" s="28" t="s">
        <v>167</v>
      </c>
      <c r="E59" s="29">
        <v>170</v>
      </c>
      <c r="F59" s="27">
        <v>105.246995687485</v>
      </c>
      <c r="G59" s="19"/>
      <c r="H59" s="5"/>
      <c r="L59" s="28"/>
      <c r="N59" s="6"/>
    </row>
  </sheetData>
  <mergeCells count="22">
    <mergeCell ref="A30:K30"/>
    <mergeCell ref="A35:K35"/>
    <mergeCell ref="A40:K40"/>
    <mergeCell ref="B3:B4"/>
    <mergeCell ref="A9:K9"/>
    <mergeCell ref="A12:K12"/>
    <mergeCell ref="A16:K16"/>
    <mergeCell ref="A19:K19"/>
    <mergeCell ref="A22:K22"/>
    <mergeCell ref="A27:K27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6"/>
  <sheetViews>
    <sheetView topLeftCell="A26" zoomScaleNormal="100" workbookViewId="0">
      <selection activeCell="F10" sqref="F10"/>
    </sheetView>
  </sheetViews>
  <sheetFormatPr baseColWidth="10" defaultColWidth="9.1640625" defaultRowHeight="13"/>
  <cols>
    <col min="1" max="1" width="7.33203125" style="5" bestFit="1" customWidth="1"/>
    <col min="2" max="2" width="26.1640625" style="5" customWidth="1"/>
    <col min="3" max="3" width="30.5" style="5" customWidth="1"/>
    <col min="4" max="4" width="20.83203125" style="5" bestFit="1" customWidth="1"/>
    <col min="5" max="5" width="10.1640625" style="19" bestFit="1" customWidth="1"/>
    <col min="6" max="6" width="21.6640625" style="5" customWidth="1"/>
    <col min="7" max="7" width="28.6640625" style="5" customWidth="1"/>
    <col min="8" max="11" width="5.5" style="28" customWidth="1"/>
    <col min="12" max="12" width="11.6640625" style="6" bestFit="1" customWidth="1"/>
    <col min="13" max="13" width="8.5" style="6" bestFit="1" customWidth="1"/>
    <col min="14" max="14" width="23.5" style="5" customWidth="1"/>
    <col min="15" max="16384" width="9.1640625" style="3"/>
  </cols>
  <sheetData>
    <row r="1" spans="1:14" s="2" customFormat="1" ht="29" customHeight="1">
      <c r="A1" s="56" t="s">
        <v>284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</row>
    <row r="2" spans="1:14" s="2" customFormat="1" ht="96.75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s="1" customFormat="1" ht="12.75" customHeight="1">
      <c r="A3" s="65" t="s">
        <v>289</v>
      </c>
      <c r="B3" s="73" t="s">
        <v>0</v>
      </c>
      <c r="C3" s="67" t="s">
        <v>290</v>
      </c>
      <c r="D3" s="67" t="s">
        <v>6</v>
      </c>
      <c r="E3" s="54" t="s">
        <v>291</v>
      </c>
      <c r="F3" s="64"/>
      <c r="G3" s="64" t="s">
        <v>5</v>
      </c>
      <c r="H3" s="64" t="s">
        <v>9</v>
      </c>
      <c r="I3" s="64"/>
      <c r="J3" s="64"/>
      <c r="K3" s="64"/>
      <c r="L3" s="54" t="s">
        <v>215</v>
      </c>
      <c r="M3" s="54" t="s">
        <v>3</v>
      </c>
      <c r="N3" s="69" t="s">
        <v>2</v>
      </c>
    </row>
    <row r="4" spans="1:14" s="1" customFormat="1" ht="21" customHeight="1" thickBot="1">
      <c r="A4" s="66"/>
      <c r="B4" s="74"/>
      <c r="C4" s="68"/>
      <c r="D4" s="68"/>
      <c r="E4" s="55"/>
      <c r="F4" s="68"/>
      <c r="G4" s="68"/>
      <c r="H4" s="4">
        <v>1</v>
      </c>
      <c r="I4" s="4">
        <v>2</v>
      </c>
      <c r="J4" s="4">
        <v>3</v>
      </c>
      <c r="K4" s="4" t="s">
        <v>4</v>
      </c>
      <c r="L4" s="55"/>
      <c r="M4" s="55"/>
      <c r="N4" s="70"/>
    </row>
    <row r="5" spans="1:14" ht="16">
      <c r="A5" s="75" t="s">
        <v>24</v>
      </c>
      <c r="B5" s="75"/>
      <c r="C5" s="76"/>
      <c r="D5" s="76"/>
      <c r="E5" s="76"/>
      <c r="F5" s="76"/>
      <c r="G5" s="76"/>
      <c r="H5" s="76"/>
      <c r="I5" s="76"/>
      <c r="J5" s="76"/>
      <c r="K5" s="76"/>
    </row>
    <row r="6" spans="1:14">
      <c r="A6" s="31" t="s">
        <v>169</v>
      </c>
      <c r="B6" s="7" t="s">
        <v>25</v>
      </c>
      <c r="C6" s="7" t="s">
        <v>250</v>
      </c>
      <c r="D6" s="7" t="s">
        <v>26</v>
      </c>
      <c r="E6" s="8" t="s">
        <v>292</v>
      </c>
      <c r="F6" s="7" t="s">
        <v>27</v>
      </c>
      <c r="G6" s="7" t="s">
        <v>15</v>
      </c>
      <c r="H6" s="30" t="s">
        <v>21</v>
      </c>
      <c r="I6" s="30" t="s">
        <v>32</v>
      </c>
      <c r="J6" s="32" t="s">
        <v>33</v>
      </c>
      <c r="K6" s="31"/>
      <c r="L6" s="9" t="str">
        <f>"100,0"</f>
        <v>100,0</v>
      </c>
      <c r="M6" s="9" t="str">
        <f>"128,0800"</f>
        <v>128,0800</v>
      </c>
      <c r="N6" s="7" t="s">
        <v>243</v>
      </c>
    </row>
    <row r="8" spans="1:14" ht="16">
      <c r="A8" s="71" t="s">
        <v>34</v>
      </c>
      <c r="B8" s="71"/>
      <c r="C8" s="71"/>
      <c r="D8" s="71"/>
      <c r="E8" s="72"/>
      <c r="F8" s="71"/>
      <c r="G8" s="71"/>
      <c r="H8" s="71"/>
      <c r="I8" s="71"/>
      <c r="J8" s="71"/>
      <c r="K8" s="71"/>
    </row>
    <row r="9" spans="1:14">
      <c r="A9" s="31" t="s">
        <v>169</v>
      </c>
      <c r="B9" s="7" t="s">
        <v>217</v>
      </c>
      <c r="C9" s="7" t="s">
        <v>218</v>
      </c>
      <c r="D9" s="7" t="s">
        <v>219</v>
      </c>
      <c r="E9" s="8" t="s">
        <v>293</v>
      </c>
      <c r="F9" s="7" t="s">
        <v>60</v>
      </c>
      <c r="G9" s="7" t="s">
        <v>38</v>
      </c>
      <c r="H9" s="30" t="s">
        <v>23</v>
      </c>
      <c r="I9" s="30" t="s">
        <v>48</v>
      </c>
      <c r="J9" s="32" t="s">
        <v>49</v>
      </c>
      <c r="K9" s="31"/>
      <c r="L9" s="9" t="str">
        <f>"120,0"</f>
        <v>120,0</v>
      </c>
      <c r="M9" s="9" t="str">
        <f>"142,9920"</f>
        <v>142,9920</v>
      </c>
      <c r="N9" s="7" t="s">
        <v>288</v>
      </c>
    </row>
    <row r="11" spans="1:14" ht="16">
      <c r="A11" s="71" t="s">
        <v>34</v>
      </c>
      <c r="B11" s="71"/>
      <c r="C11" s="71"/>
      <c r="D11" s="71"/>
      <c r="E11" s="72"/>
      <c r="F11" s="71"/>
      <c r="G11" s="71"/>
      <c r="H11" s="71"/>
      <c r="I11" s="71"/>
      <c r="J11" s="71"/>
      <c r="K11" s="71"/>
    </row>
    <row r="12" spans="1:14">
      <c r="A12" s="35" t="s">
        <v>169</v>
      </c>
      <c r="B12" s="10" t="s">
        <v>220</v>
      </c>
      <c r="C12" s="10" t="s">
        <v>251</v>
      </c>
      <c r="D12" s="10" t="s">
        <v>221</v>
      </c>
      <c r="E12" s="11" t="s">
        <v>292</v>
      </c>
      <c r="F12" s="10" t="s">
        <v>27</v>
      </c>
      <c r="G12" s="10" t="s">
        <v>15</v>
      </c>
      <c r="H12" s="33" t="s">
        <v>23</v>
      </c>
      <c r="I12" s="33" t="s">
        <v>48</v>
      </c>
      <c r="J12" s="33" t="s">
        <v>66</v>
      </c>
      <c r="K12" s="35"/>
      <c r="L12" s="12" t="str">
        <f>"125,0"</f>
        <v>125,0</v>
      </c>
      <c r="M12" s="12" t="str">
        <f>"113,7875"</f>
        <v>113,7875</v>
      </c>
      <c r="N12" s="10" t="s">
        <v>243</v>
      </c>
    </row>
    <row r="13" spans="1:14">
      <c r="A13" s="37" t="s">
        <v>169</v>
      </c>
      <c r="B13" s="13" t="s">
        <v>79</v>
      </c>
      <c r="C13" s="13" t="s">
        <v>252</v>
      </c>
      <c r="D13" s="13" t="s">
        <v>44</v>
      </c>
      <c r="E13" s="14" t="s">
        <v>294</v>
      </c>
      <c r="F13" s="13" t="s">
        <v>285</v>
      </c>
      <c r="G13" s="13" t="s">
        <v>38</v>
      </c>
      <c r="H13" s="36" t="s">
        <v>47</v>
      </c>
      <c r="I13" s="36" t="s">
        <v>56</v>
      </c>
      <c r="J13" s="36" t="s">
        <v>80</v>
      </c>
      <c r="K13" s="37"/>
      <c r="L13" s="15" t="str">
        <f>"82,5"</f>
        <v>82,5</v>
      </c>
      <c r="M13" s="15" t="str">
        <f>"86,0776"</f>
        <v>86,0776</v>
      </c>
      <c r="N13" s="13" t="s">
        <v>244</v>
      </c>
    </row>
    <row r="15" spans="1:14" ht="16">
      <c r="A15" s="71" t="s">
        <v>62</v>
      </c>
      <c r="B15" s="71"/>
      <c r="C15" s="71"/>
      <c r="D15" s="71"/>
      <c r="E15" s="72"/>
      <c r="F15" s="71"/>
      <c r="G15" s="71"/>
      <c r="H15" s="71"/>
      <c r="I15" s="71"/>
      <c r="J15" s="71"/>
      <c r="K15" s="71"/>
    </row>
    <row r="16" spans="1:14">
      <c r="A16" s="35" t="s">
        <v>169</v>
      </c>
      <c r="B16" s="10" t="s">
        <v>183</v>
      </c>
      <c r="C16" s="10" t="s">
        <v>253</v>
      </c>
      <c r="D16" s="10" t="s">
        <v>174</v>
      </c>
      <c r="E16" s="11" t="s">
        <v>292</v>
      </c>
      <c r="F16" s="10" t="s">
        <v>175</v>
      </c>
      <c r="G16" s="10" t="s">
        <v>38</v>
      </c>
      <c r="H16" s="33" t="s">
        <v>69</v>
      </c>
      <c r="I16" s="34" t="s">
        <v>111</v>
      </c>
      <c r="J16" s="33" t="s">
        <v>111</v>
      </c>
      <c r="K16" s="35"/>
      <c r="L16" s="12" t="str">
        <f>"165,0"</f>
        <v>165,0</v>
      </c>
      <c r="M16" s="12" t="str">
        <f>"129,3930"</f>
        <v>129,3930</v>
      </c>
      <c r="N16" s="10" t="s">
        <v>249</v>
      </c>
    </row>
    <row r="17" spans="1:14">
      <c r="A17" s="37" t="s">
        <v>170</v>
      </c>
      <c r="B17" s="13" t="s">
        <v>81</v>
      </c>
      <c r="C17" s="13" t="s">
        <v>254</v>
      </c>
      <c r="D17" s="13" t="s">
        <v>65</v>
      </c>
      <c r="E17" s="14" t="s">
        <v>292</v>
      </c>
      <c r="F17" s="13" t="s">
        <v>82</v>
      </c>
      <c r="G17" s="13" t="s">
        <v>38</v>
      </c>
      <c r="H17" s="38" t="s">
        <v>48</v>
      </c>
      <c r="I17" s="38" t="s">
        <v>49</v>
      </c>
      <c r="J17" s="36" t="s">
        <v>49</v>
      </c>
      <c r="K17" s="37"/>
      <c r="L17" s="15" t="str">
        <f>"130,0"</f>
        <v>130,0</v>
      </c>
      <c r="M17" s="15" t="str">
        <f>"103,2460"</f>
        <v>103,2460</v>
      </c>
      <c r="N17" s="13" t="s">
        <v>139</v>
      </c>
    </row>
    <row r="19" spans="1:14" ht="16">
      <c r="A19" s="71" t="s">
        <v>84</v>
      </c>
      <c r="B19" s="71"/>
      <c r="C19" s="71"/>
      <c r="D19" s="71"/>
      <c r="E19" s="72"/>
      <c r="F19" s="71"/>
      <c r="G19" s="71"/>
      <c r="H19" s="71"/>
      <c r="I19" s="71"/>
      <c r="J19" s="71"/>
      <c r="K19" s="71"/>
    </row>
    <row r="20" spans="1:14">
      <c r="A20" s="35" t="s">
        <v>169</v>
      </c>
      <c r="B20" s="10" t="s">
        <v>222</v>
      </c>
      <c r="C20" s="10" t="s">
        <v>255</v>
      </c>
      <c r="D20" s="10" t="s">
        <v>223</v>
      </c>
      <c r="E20" s="11" t="s">
        <v>292</v>
      </c>
      <c r="F20" s="10" t="s">
        <v>82</v>
      </c>
      <c r="G20" s="10" t="s">
        <v>38</v>
      </c>
      <c r="H20" s="33" t="s">
        <v>66</v>
      </c>
      <c r="I20" s="34" t="s">
        <v>67</v>
      </c>
      <c r="J20" s="34" t="s">
        <v>67</v>
      </c>
      <c r="K20" s="35"/>
      <c r="L20" s="12" t="str">
        <f>"125,0"</f>
        <v>125,0</v>
      </c>
      <c r="M20" s="12" t="str">
        <f>"91,2500"</f>
        <v>91,2500</v>
      </c>
      <c r="N20" s="10" t="s">
        <v>139</v>
      </c>
    </row>
    <row r="21" spans="1:14">
      <c r="A21" s="41" t="s">
        <v>170</v>
      </c>
      <c r="B21" s="16" t="s">
        <v>224</v>
      </c>
      <c r="C21" s="16" t="s">
        <v>256</v>
      </c>
      <c r="D21" s="16" t="s">
        <v>225</v>
      </c>
      <c r="E21" s="17" t="s">
        <v>292</v>
      </c>
      <c r="F21" s="16" t="s">
        <v>27</v>
      </c>
      <c r="G21" s="16" t="s">
        <v>15</v>
      </c>
      <c r="H21" s="39" t="s">
        <v>31</v>
      </c>
      <c r="I21" s="39" t="s">
        <v>46</v>
      </c>
      <c r="J21" s="39" t="s">
        <v>55</v>
      </c>
      <c r="K21" s="41"/>
      <c r="L21" s="18" t="str">
        <f>"65,0"</f>
        <v>65,0</v>
      </c>
      <c r="M21" s="18" t="str">
        <f>"48,6590"</f>
        <v>48,6590</v>
      </c>
      <c r="N21" s="16" t="s">
        <v>243</v>
      </c>
    </row>
    <row r="22" spans="1:14">
      <c r="A22" s="37" t="s">
        <v>169</v>
      </c>
      <c r="B22" s="13" t="s">
        <v>226</v>
      </c>
      <c r="C22" s="13" t="s">
        <v>227</v>
      </c>
      <c r="D22" s="13" t="s">
        <v>228</v>
      </c>
      <c r="E22" s="14" t="s">
        <v>293</v>
      </c>
      <c r="F22" s="13" t="s">
        <v>285</v>
      </c>
      <c r="G22" s="13" t="s">
        <v>38</v>
      </c>
      <c r="H22" s="38" t="s">
        <v>111</v>
      </c>
      <c r="I22" s="36" t="s">
        <v>111</v>
      </c>
      <c r="J22" s="38" t="s">
        <v>117</v>
      </c>
      <c r="K22" s="37"/>
      <c r="L22" s="15" t="str">
        <f>"165,0"</f>
        <v>165,0</v>
      </c>
      <c r="M22" s="15" t="str">
        <f>"118,4535"</f>
        <v>118,4535</v>
      </c>
      <c r="N22" s="13" t="s">
        <v>245</v>
      </c>
    </row>
    <row r="24" spans="1:14" ht="16">
      <c r="A24" s="71" t="s">
        <v>88</v>
      </c>
      <c r="B24" s="71"/>
      <c r="C24" s="71"/>
      <c r="D24" s="71"/>
      <c r="E24" s="72"/>
      <c r="F24" s="71"/>
      <c r="G24" s="71"/>
      <c r="H24" s="71"/>
      <c r="I24" s="71"/>
      <c r="J24" s="71"/>
      <c r="K24" s="71"/>
    </row>
    <row r="25" spans="1:14">
      <c r="A25" s="35" t="s">
        <v>169</v>
      </c>
      <c r="B25" s="10" t="s">
        <v>89</v>
      </c>
      <c r="C25" s="10" t="s">
        <v>257</v>
      </c>
      <c r="D25" s="10" t="s">
        <v>90</v>
      </c>
      <c r="E25" s="11" t="s">
        <v>292</v>
      </c>
      <c r="F25" s="10" t="s">
        <v>14</v>
      </c>
      <c r="G25" s="10" t="s">
        <v>15</v>
      </c>
      <c r="H25" s="33" t="s">
        <v>92</v>
      </c>
      <c r="I25" s="33" t="s">
        <v>93</v>
      </c>
      <c r="J25" s="34" t="s">
        <v>94</v>
      </c>
      <c r="K25" s="35"/>
      <c r="L25" s="12" t="str">
        <f>"190,0"</f>
        <v>190,0</v>
      </c>
      <c r="M25" s="12" t="str">
        <f>"134,8810"</f>
        <v>134,8810</v>
      </c>
      <c r="N25" s="10" t="s">
        <v>238</v>
      </c>
    </row>
    <row r="26" spans="1:14">
      <c r="A26" s="37" t="s">
        <v>169</v>
      </c>
      <c r="B26" s="13" t="s">
        <v>229</v>
      </c>
      <c r="C26" s="13" t="s">
        <v>258</v>
      </c>
      <c r="D26" s="13" t="s">
        <v>230</v>
      </c>
      <c r="E26" s="14" t="s">
        <v>294</v>
      </c>
      <c r="F26" s="13" t="s">
        <v>27</v>
      </c>
      <c r="G26" s="13" t="s">
        <v>15</v>
      </c>
      <c r="H26" s="36" t="s">
        <v>66</v>
      </c>
      <c r="I26" s="36" t="s">
        <v>231</v>
      </c>
      <c r="J26" s="36" t="s">
        <v>68</v>
      </c>
      <c r="K26" s="37"/>
      <c r="L26" s="15" t="str">
        <f>"145,0"</f>
        <v>145,0</v>
      </c>
      <c r="M26" s="15" t="str">
        <f>"174,8369"</f>
        <v>174,8369</v>
      </c>
      <c r="N26" s="13" t="s">
        <v>243</v>
      </c>
    </row>
    <row r="28" spans="1:14" ht="16">
      <c r="A28" s="71" t="s">
        <v>103</v>
      </c>
      <c r="B28" s="71"/>
      <c r="C28" s="71"/>
      <c r="D28" s="71"/>
      <c r="E28" s="72"/>
      <c r="F28" s="71"/>
      <c r="G28" s="71"/>
      <c r="H28" s="71"/>
      <c r="I28" s="71"/>
      <c r="J28" s="71"/>
      <c r="K28" s="71"/>
    </row>
    <row r="29" spans="1:14">
      <c r="A29" s="35" t="s">
        <v>169</v>
      </c>
      <c r="B29" s="10" t="s">
        <v>104</v>
      </c>
      <c r="C29" s="10" t="s">
        <v>259</v>
      </c>
      <c r="D29" s="10" t="s">
        <v>105</v>
      </c>
      <c r="E29" s="11" t="s">
        <v>292</v>
      </c>
      <c r="F29" s="10" t="s">
        <v>14</v>
      </c>
      <c r="G29" s="10" t="s">
        <v>15</v>
      </c>
      <c r="H29" s="33" t="s">
        <v>91</v>
      </c>
      <c r="I29" s="33" t="s">
        <v>93</v>
      </c>
      <c r="J29" s="34" t="s">
        <v>94</v>
      </c>
      <c r="K29" s="35"/>
      <c r="L29" s="12" t="str">
        <f>"190,0"</f>
        <v>190,0</v>
      </c>
      <c r="M29" s="12" t="str">
        <f>"124,9250"</f>
        <v>124,9250</v>
      </c>
      <c r="N29" s="10" t="s">
        <v>246</v>
      </c>
    </row>
    <row r="30" spans="1:14">
      <c r="A30" s="41" t="s">
        <v>170</v>
      </c>
      <c r="B30" s="16" t="s">
        <v>107</v>
      </c>
      <c r="C30" s="16" t="s">
        <v>260</v>
      </c>
      <c r="D30" s="16" t="s">
        <v>108</v>
      </c>
      <c r="E30" s="17" t="s">
        <v>292</v>
      </c>
      <c r="F30" s="16" t="s">
        <v>285</v>
      </c>
      <c r="G30" s="16" t="s">
        <v>15</v>
      </c>
      <c r="H30" s="39" t="s">
        <v>70</v>
      </c>
      <c r="I30" s="39" t="s">
        <v>91</v>
      </c>
      <c r="J30" s="40" t="s">
        <v>92</v>
      </c>
      <c r="K30" s="41"/>
      <c r="L30" s="18" t="str">
        <f>"170,0"</f>
        <v>170,0</v>
      </c>
      <c r="M30" s="18" t="str">
        <f>"110,7550"</f>
        <v>110,7550</v>
      </c>
      <c r="N30" s="16" t="s">
        <v>190</v>
      </c>
    </row>
    <row r="31" spans="1:14">
      <c r="A31" s="41" t="s">
        <v>171</v>
      </c>
      <c r="B31" s="16" t="s">
        <v>109</v>
      </c>
      <c r="C31" s="16" t="s">
        <v>261</v>
      </c>
      <c r="D31" s="16" t="s">
        <v>110</v>
      </c>
      <c r="E31" s="17" t="s">
        <v>292</v>
      </c>
      <c r="F31" s="16" t="s">
        <v>45</v>
      </c>
      <c r="G31" s="16" t="s">
        <v>38</v>
      </c>
      <c r="H31" s="40" t="s">
        <v>112</v>
      </c>
      <c r="I31" s="40" t="s">
        <v>112</v>
      </c>
      <c r="J31" s="40" t="s">
        <v>112</v>
      </c>
      <c r="K31" s="41"/>
      <c r="L31" s="18" t="str">
        <f>"0.00"</f>
        <v>0.00</v>
      </c>
      <c r="M31" s="18" t="str">
        <f>"0,0000"</f>
        <v>0,0000</v>
      </c>
      <c r="N31" s="16" t="s">
        <v>95</v>
      </c>
    </row>
    <row r="32" spans="1:14">
      <c r="A32" s="41" t="s">
        <v>169</v>
      </c>
      <c r="B32" s="16" t="s">
        <v>232</v>
      </c>
      <c r="C32" s="16" t="s">
        <v>233</v>
      </c>
      <c r="D32" s="16" t="s">
        <v>234</v>
      </c>
      <c r="E32" s="17" t="s">
        <v>295</v>
      </c>
      <c r="F32" s="16" t="s">
        <v>82</v>
      </c>
      <c r="G32" s="16" t="s">
        <v>38</v>
      </c>
      <c r="H32" s="39" t="s">
        <v>235</v>
      </c>
      <c r="I32" s="40" t="s">
        <v>236</v>
      </c>
      <c r="J32" s="39" t="s">
        <v>146</v>
      </c>
      <c r="K32" s="39" t="s">
        <v>123</v>
      </c>
      <c r="L32" s="18" t="str">
        <f>"250,0"</f>
        <v>250,0</v>
      </c>
      <c r="M32" s="18" t="str">
        <f>"165,6000"</f>
        <v>165,6000</v>
      </c>
      <c r="N32" s="16" t="s">
        <v>247</v>
      </c>
    </row>
    <row r="33" spans="1:14">
      <c r="A33" s="41" t="s">
        <v>169</v>
      </c>
      <c r="B33" s="16" t="s">
        <v>119</v>
      </c>
      <c r="C33" s="16" t="s">
        <v>120</v>
      </c>
      <c r="D33" s="16" t="s">
        <v>108</v>
      </c>
      <c r="E33" s="17" t="s">
        <v>293</v>
      </c>
      <c r="F33" s="16" t="s">
        <v>14</v>
      </c>
      <c r="G33" s="16" t="s">
        <v>38</v>
      </c>
      <c r="H33" s="39" t="s">
        <v>123</v>
      </c>
      <c r="I33" s="39" t="s">
        <v>124</v>
      </c>
      <c r="J33" s="39" t="s">
        <v>125</v>
      </c>
      <c r="K33" s="41"/>
      <c r="L33" s="18" t="str">
        <f>"282,5"</f>
        <v>282,5</v>
      </c>
      <c r="M33" s="18" t="str">
        <f>"184,0487"</f>
        <v>184,0487</v>
      </c>
      <c r="N33" s="16" t="s">
        <v>288</v>
      </c>
    </row>
    <row r="34" spans="1:14">
      <c r="A34" s="37" t="s">
        <v>170</v>
      </c>
      <c r="B34" s="13" t="s">
        <v>232</v>
      </c>
      <c r="C34" s="13" t="s">
        <v>237</v>
      </c>
      <c r="D34" s="13" t="s">
        <v>234</v>
      </c>
      <c r="E34" s="14" t="s">
        <v>293</v>
      </c>
      <c r="F34" s="13" t="s">
        <v>82</v>
      </c>
      <c r="G34" s="13" t="s">
        <v>38</v>
      </c>
      <c r="H34" s="36" t="s">
        <v>235</v>
      </c>
      <c r="I34" s="38" t="s">
        <v>236</v>
      </c>
      <c r="J34" s="36" t="s">
        <v>146</v>
      </c>
      <c r="K34" s="36" t="s">
        <v>123</v>
      </c>
      <c r="L34" s="15" t="str">
        <f>"250,0"</f>
        <v>250,0</v>
      </c>
      <c r="M34" s="15" t="str">
        <f>"165,6000"</f>
        <v>165,6000</v>
      </c>
      <c r="N34" s="13" t="s">
        <v>247</v>
      </c>
    </row>
    <row r="36" spans="1:14" ht="16">
      <c r="A36" s="71" t="s">
        <v>126</v>
      </c>
      <c r="B36" s="71"/>
      <c r="C36" s="71"/>
      <c r="D36" s="71"/>
      <c r="E36" s="72"/>
      <c r="F36" s="71"/>
      <c r="G36" s="71"/>
      <c r="H36" s="71"/>
      <c r="I36" s="71"/>
      <c r="J36" s="71"/>
      <c r="K36" s="71"/>
    </row>
    <row r="37" spans="1:14">
      <c r="A37" s="35" t="s">
        <v>169</v>
      </c>
      <c r="B37" s="10" t="s">
        <v>127</v>
      </c>
      <c r="C37" s="10" t="s">
        <v>128</v>
      </c>
      <c r="D37" s="10" t="s">
        <v>129</v>
      </c>
      <c r="E37" s="11" t="s">
        <v>293</v>
      </c>
      <c r="F37" s="10" t="s">
        <v>60</v>
      </c>
      <c r="G37" s="10" t="s">
        <v>38</v>
      </c>
      <c r="H37" s="33" t="s">
        <v>123</v>
      </c>
      <c r="I37" s="33" t="s">
        <v>131</v>
      </c>
      <c r="J37" s="33" t="s">
        <v>132</v>
      </c>
      <c r="K37" s="35"/>
      <c r="L37" s="12" t="str">
        <f>"280,0"</f>
        <v>280,0</v>
      </c>
      <c r="M37" s="12" t="str">
        <f>"172,3400"</f>
        <v>172,3400</v>
      </c>
      <c r="N37" s="10" t="s">
        <v>288</v>
      </c>
    </row>
    <row r="38" spans="1:14">
      <c r="A38" s="41" t="s">
        <v>170</v>
      </c>
      <c r="B38" s="16" t="s">
        <v>238</v>
      </c>
      <c r="C38" s="16" t="s">
        <v>239</v>
      </c>
      <c r="D38" s="16" t="s">
        <v>240</v>
      </c>
      <c r="E38" s="17" t="s">
        <v>293</v>
      </c>
      <c r="F38" s="16" t="s">
        <v>14</v>
      </c>
      <c r="G38" s="16" t="s">
        <v>15</v>
      </c>
      <c r="H38" s="39" t="s">
        <v>112</v>
      </c>
      <c r="I38" s="39" t="s">
        <v>101</v>
      </c>
      <c r="J38" s="41"/>
      <c r="K38" s="41"/>
      <c r="L38" s="18" t="str">
        <f>"230,0"</f>
        <v>230,0</v>
      </c>
      <c r="M38" s="18" t="str">
        <f>"145,7740"</f>
        <v>145,7740</v>
      </c>
      <c r="N38" s="16" t="s">
        <v>288</v>
      </c>
    </row>
    <row r="39" spans="1:14">
      <c r="A39" s="41" t="s">
        <v>216</v>
      </c>
      <c r="B39" s="16" t="s">
        <v>205</v>
      </c>
      <c r="C39" s="16" t="s">
        <v>140</v>
      </c>
      <c r="D39" s="16" t="s">
        <v>206</v>
      </c>
      <c r="E39" s="17" t="s">
        <v>293</v>
      </c>
      <c r="F39" s="16" t="s">
        <v>82</v>
      </c>
      <c r="G39" s="16" t="s">
        <v>38</v>
      </c>
      <c r="H39" s="39" t="s">
        <v>92</v>
      </c>
      <c r="I39" s="40" t="s">
        <v>121</v>
      </c>
      <c r="J39" s="39" t="s">
        <v>143</v>
      </c>
      <c r="K39" s="41"/>
      <c r="L39" s="18" t="str">
        <f>"222,5"</f>
        <v>222,5</v>
      </c>
      <c r="M39" s="18" t="str">
        <f>"137,4382"</f>
        <v>137,4382</v>
      </c>
      <c r="N39" s="16" t="s">
        <v>247</v>
      </c>
    </row>
    <row r="40" spans="1:14">
      <c r="A40" s="37" t="s">
        <v>169</v>
      </c>
      <c r="B40" s="13" t="s">
        <v>241</v>
      </c>
      <c r="C40" s="13" t="s">
        <v>262</v>
      </c>
      <c r="D40" s="13" t="s">
        <v>242</v>
      </c>
      <c r="E40" s="14" t="s">
        <v>294</v>
      </c>
      <c r="F40" s="13" t="s">
        <v>27</v>
      </c>
      <c r="G40" s="13" t="s">
        <v>15</v>
      </c>
      <c r="H40" s="36" t="s">
        <v>94</v>
      </c>
      <c r="I40" s="38" t="s">
        <v>112</v>
      </c>
      <c r="J40" s="38" t="s">
        <v>112</v>
      </c>
      <c r="K40" s="37"/>
      <c r="L40" s="15" t="str">
        <f>"200,0"</f>
        <v>200,0</v>
      </c>
      <c r="M40" s="15" t="str">
        <f>"123,8702"</f>
        <v>123,8702</v>
      </c>
      <c r="N40" s="13" t="s">
        <v>248</v>
      </c>
    </row>
    <row r="42" spans="1:14" ht="16">
      <c r="A42" s="71" t="s">
        <v>133</v>
      </c>
      <c r="B42" s="71"/>
      <c r="C42" s="71"/>
      <c r="D42" s="71"/>
      <c r="E42" s="72"/>
      <c r="F42" s="71"/>
      <c r="G42" s="71"/>
      <c r="H42" s="71"/>
      <c r="I42" s="71"/>
      <c r="J42" s="71"/>
      <c r="K42" s="71"/>
    </row>
    <row r="43" spans="1:14">
      <c r="A43" s="35" t="s">
        <v>169</v>
      </c>
      <c r="B43" s="10" t="s">
        <v>134</v>
      </c>
      <c r="C43" s="10" t="s">
        <v>263</v>
      </c>
      <c r="D43" s="10" t="s">
        <v>135</v>
      </c>
      <c r="E43" s="11" t="s">
        <v>292</v>
      </c>
      <c r="F43" s="10" t="s">
        <v>82</v>
      </c>
      <c r="G43" s="10" t="s">
        <v>38</v>
      </c>
      <c r="H43" s="33" t="s">
        <v>70</v>
      </c>
      <c r="I43" s="33" t="s">
        <v>117</v>
      </c>
      <c r="J43" s="34" t="s">
        <v>138</v>
      </c>
      <c r="K43" s="35"/>
      <c r="L43" s="12" t="str">
        <f>"175,0"</f>
        <v>175,0</v>
      </c>
      <c r="M43" s="12" t="str">
        <f>"103,4950"</f>
        <v>103,4950</v>
      </c>
      <c r="N43" s="10" t="s">
        <v>247</v>
      </c>
    </row>
    <row r="44" spans="1:14">
      <c r="A44" s="37" t="s">
        <v>169</v>
      </c>
      <c r="B44" s="13" t="s">
        <v>139</v>
      </c>
      <c r="C44" s="13" t="s">
        <v>140</v>
      </c>
      <c r="D44" s="13" t="s">
        <v>141</v>
      </c>
      <c r="E44" s="14" t="s">
        <v>293</v>
      </c>
      <c r="F44" s="13" t="s">
        <v>82</v>
      </c>
      <c r="G44" s="13" t="s">
        <v>38</v>
      </c>
      <c r="H44" s="36" t="s">
        <v>146</v>
      </c>
      <c r="I44" s="36" t="s">
        <v>147</v>
      </c>
      <c r="J44" s="38" t="s">
        <v>123</v>
      </c>
      <c r="K44" s="37"/>
      <c r="L44" s="15" t="str">
        <f>"255,0"</f>
        <v>255,0</v>
      </c>
      <c r="M44" s="15" t="str">
        <f>"152,4390"</f>
        <v>152,4390</v>
      </c>
      <c r="N44" s="13" t="s">
        <v>247</v>
      </c>
    </row>
    <row r="45" spans="1:14" ht="16">
      <c r="G45" s="20"/>
      <c r="H45" s="5"/>
      <c r="L45" s="28"/>
      <c r="N45" s="6"/>
    </row>
    <row r="46" spans="1:14">
      <c r="H46" s="5"/>
      <c r="L46" s="28"/>
      <c r="N46" s="6"/>
    </row>
    <row r="47" spans="1:14">
      <c r="C47" s="3"/>
      <c r="D47" s="3"/>
      <c r="E47" s="3"/>
      <c r="G47" s="19"/>
      <c r="H47" s="5"/>
      <c r="L47" s="28"/>
      <c r="N47" s="6"/>
    </row>
    <row r="48" spans="1:14" ht="18">
      <c r="B48" s="21" t="s">
        <v>152</v>
      </c>
      <c r="C48" s="21"/>
      <c r="E48" s="3"/>
      <c r="G48" s="19"/>
      <c r="H48" s="5"/>
      <c r="L48" s="28"/>
      <c r="N48" s="6"/>
    </row>
    <row r="49" spans="2:14" ht="16">
      <c r="B49" s="22" t="s">
        <v>163</v>
      </c>
      <c r="C49" s="22"/>
      <c r="E49" s="3"/>
      <c r="G49" s="19"/>
      <c r="H49" s="5"/>
      <c r="L49" s="28"/>
      <c r="N49" s="6"/>
    </row>
    <row r="50" spans="2:14" ht="14">
      <c r="B50" s="23"/>
      <c r="C50" s="24" t="s">
        <v>164</v>
      </c>
      <c r="E50" s="3"/>
      <c r="G50" s="3"/>
      <c r="H50" s="3"/>
      <c r="L50" s="28"/>
      <c r="N50" s="6"/>
    </row>
    <row r="51" spans="2:14" ht="14">
      <c r="B51" s="25" t="s">
        <v>154</v>
      </c>
      <c r="C51" s="25" t="s">
        <v>155</v>
      </c>
      <c r="D51" s="25" t="s">
        <v>286</v>
      </c>
      <c r="E51" s="26" t="s">
        <v>212</v>
      </c>
      <c r="F51" s="25" t="s">
        <v>157</v>
      </c>
      <c r="G51" s="3"/>
      <c r="H51" s="3"/>
      <c r="L51" s="28"/>
      <c r="N51" s="6"/>
    </row>
    <row r="52" spans="2:14">
      <c r="B52" s="5" t="s">
        <v>89</v>
      </c>
      <c r="C52" s="5" t="s">
        <v>164</v>
      </c>
      <c r="D52" s="28" t="s">
        <v>165</v>
      </c>
      <c r="E52" s="29">
        <v>190</v>
      </c>
      <c r="F52" s="27">
        <v>134.881004095078</v>
      </c>
      <c r="G52" s="3"/>
      <c r="H52" s="3"/>
      <c r="L52" s="28"/>
      <c r="N52" s="6"/>
    </row>
    <row r="53" spans="2:14">
      <c r="B53" s="5" t="s">
        <v>183</v>
      </c>
      <c r="C53" s="5" t="s">
        <v>164</v>
      </c>
      <c r="D53" s="28" t="s">
        <v>161</v>
      </c>
      <c r="E53" s="29">
        <v>165</v>
      </c>
      <c r="F53" s="27">
        <v>129.393002092838</v>
      </c>
      <c r="G53" s="3"/>
      <c r="H53" s="3"/>
      <c r="L53" s="28"/>
      <c r="N53" s="6"/>
    </row>
    <row r="54" spans="2:14">
      <c r="B54" s="5" t="s">
        <v>104</v>
      </c>
      <c r="C54" s="5" t="s">
        <v>164</v>
      </c>
      <c r="D54" s="28" t="s">
        <v>166</v>
      </c>
      <c r="E54" s="29">
        <v>190</v>
      </c>
      <c r="F54" s="27">
        <v>124.925005435944</v>
      </c>
      <c r="G54" s="3"/>
      <c r="H54" s="3"/>
      <c r="L54" s="28"/>
      <c r="N54" s="6"/>
    </row>
    <row r="55" spans="2:14">
      <c r="G55" s="3"/>
      <c r="H55" s="3"/>
      <c r="L55" s="28"/>
      <c r="N55" s="6"/>
    </row>
    <row r="56" spans="2:14" ht="14">
      <c r="B56" s="23"/>
      <c r="C56" s="24" t="s">
        <v>160</v>
      </c>
      <c r="G56" s="3"/>
      <c r="H56" s="3"/>
      <c r="L56" s="28"/>
      <c r="N56" s="6"/>
    </row>
    <row r="57" spans="2:14" ht="14">
      <c r="B57" s="25" t="s">
        <v>154</v>
      </c>
      <c r="C57" s="25" t="s">
        <v>155</v>
      </c>
      <c r="D57" s="25" t="s">
        <v>286</v>
      </c>
      <c r="E57" s="26" t="s">
        <v>212</v>
      </c>
      <c r="F57" s="25" t="s">
        <v>157</v>
      </c>
      <c r="G57" s="3"/>
      <c r="H57" s="3"/>
      <c r="L57" s="28"/>
      <c r="N57" s="6"/>
    </row>
    <row r="58" spans="2:14">
      <c r="B58" s="5" t="s">
        <v>119</v>
      </c>
      <c r="C58" s="5" t="s">
        <v>160</v>
      </c>
      <c r="D58" s="28" t="s">
        <v>166</v>
      </c>
      <c r="E58" s="29">
        <v>282.5</v>
      </c>
      <c r="F58" s="27">
        <v>184.04874622821799</v>
      </c>
      <c r="G58" s="3"/>
      <c r="H58" s="3"/>
      <c r="L58" s="28"/>
      <c r="N58" s="6"/>
    </row>
    <row r="59" spans="2:14">
      <c r="B59" s="5" t="s">
        <v>127</v>
      </c>
      <c r="C59" s="5" t="s">
        <v>160</v>
      </c>
      <c r="D59" s="28" t="s">
        <v>167</v>
      </c>
      <c r="E59" s="29">
        <v>280</v>
      </c>
      <c r="F59" s="27">
        <v>172.33999252319299</v>
      </c>
      <c r="G59" s="3"/>
      <c r="H59" s="3"/>
      <c r="L59" s="28"/>
      <c r="N59" s="6"/>
    </row>
    <row r="60" spans="2:14">
      <c r="B60" s="5" t="s">
        <v>232</v>
      </c>
      <c r="C60" s="5" t="s">
        <v>160</v>
      </c>
      <c r="D60" s="28" t="s">
        <v>166</v>
      </c>
      <c r="E60" s="29">
        <v>250</v>
      </c>
      <c r="F60" s="27">
        <v>165.600001811981</v>
      </c>
      <c r="G60" s="3"/>
      <c r="H60" s="3"/>
      <c r="L60" s="28"/>
      <c r="N60" s="6"/>
    </row>
    <row r="61" spans="2:14">
      <c r="G61" s="3"/>
      <c r="H61" s="3"/>
      <c r="L61" s="28"/>
      <c r="N61" s="6"/>
    </row>
    <row r="62" spans="2:14" ht="14">
      <c r="B62" s="23"/>
      <c r="C62" s="24" t="s">
        <v>168</v>
      </c>
      <c r="G62" s="3"/>
      <c r="H62" s="3"/>
      <c r="L62" s="28"/>
      <c r="N62" s="6"/>
    </row>
    <row r="63" spans="2:14" ht="14">
      <c r="B63" s="25" t="s">
        <v>154</v>
      </c>
      <c r="C63" s="25" t="s">
        <v>155</v>
      </c>
      <c r="D63" s="25" t="s">
        <v>286</v>
      </c>
      <c r="E63" s="26" t="s">
        <v>212</v>
      </c>
      <c r="F63" s="25" t="s">
        <v>157</v>
      </c>
      <c r="G63" s="3"/>
      <c r="H63" s="3"/>
      <c r="L63" s="28"/>
      <c r="N63" s="6"/>
    </row>
    <row r="64" spans="2:14">
      <c r="B64" s="5" t="s">
        <v>229</v>
      </c>
      <c r="C64" s="5" t="s">
        <v>264</v>
      </c>
      <c r="D64" s="28" t="s">
        <v>165</v>
      </c>
      <c r="E64" s="29">
        <v>145</v>
      </c>
      <c r="F64" s="27">
        <v>174.83693817853899</v>
      </c>
      <c r="G64" s="3"/>
      <c r="H64" s="3"/>
      <c r="L64" s="28"/>
      <c r="N64" s="6"/>
    </row>
    <row r="65" spans="2:14">
      <c r="B65" s="5" t="s">
        <v>241</v>
      </c>
      <c r="C65" s="5" t="s">
        <v>264</v>
      </c>
      <c r="D65" s="28" t="s">
        <v>167</v>
      </c>
      <c r="E65" s="29">
        <v>200</v>
      </c>
      <c r="F65" s="27">
        <v>123.87024564743</v>
      </c>
      <c r="G65" s="3"/>
      <c r="H65" s="3"/>
      <c r="L65" s="28"/>
      <c r="N65" s="6"/>
    </row>
    <row r="66" spans="2:14">
      <c r="B66" s="5" t="s">
        <v>79</v>
      </c>
      <c r="C66" s="5" t="s">
        <v>264</v>
      </c>
      <c r="D66" s="28" t="s">
        <v>159</v>
      </c>
      <c r="E66" s="29">
        <v>82.5</v>
      </c>
      <c r="F66" s="27">
        <v>86.077563071250907</v>
      </c>
      <c r="G66" s="19"/>
      <c r="H66" s="5"/>
      <c r="L66" s="28"/>
      <c r="N66" s="6"/>
    </row>
  </sheetData>
  <mergeCells count="21">
    <mergeCell ref="A36:K36"/>
    <mergeCell ref="A42:K42"/>
    <mergeCell ref="B3:B4"/>
    <mergeCell ref="A8:K8"/>
    <mergeCell ref="A11:K11"/>
    <mergeCell ref="A15:K15"/>
    <mergeCell ref="A19:K19"/>
    <mergeCell ref="A24:K24"/>
    <mergeCell ref="A28:K28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WRPF ПЛ без экипировки</vt:lpstr>
      <vt:lpstr>WRPF Жим лежа без экип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2022-12-08T11:31:37Z</dcterms:modified>
</cp:coreProperties>
</file>