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Декабрь/"/>
    </mc:Choice>
  </mc:AlternateContent>
  <xr:revisionPtr revIDLastSave="0" documentId="13_ncr:1_{8BDA7D38-B7A7-C048-8E45-DD3405FFCA77}" xr6:coauthVersionLast="45" xr6:coauthVersionMax="45" xr10:uidLastSave="{00000000-0000-0000-0000-000000000000}"/>
  <bookViews>
    <workbookView xWindow="480" yWindow="460" windowWidth="28320" windowHeight="15180" firstSheet="1" activeTab="5" xr2:uid="{00000000-000D-0000-FFFF-FFFF00000000}"/>
  </bookViews>
  <sheets>
    <sheet name="WRPF Двоеборье без экип" sheetId="27" r:id="rId1"/>
    <sheet name="WRPF Жим лежа без экип ДК" sheetId="23" r:id="rId2"/>
    <sheet name="WRPF Жим лежа без экип" sheetId="22" r:id="rId3"/>
    <sheet name="WRPF Тяга без экипировки ДК" sheetId="26" r:id="rId4"/>
    <sheet name="WRPF Тяга без экипировки" sheetId="25" r:id="rId5"/>
    <sheet name="WRPF Подъем на бицепс ДК" sheetId="20" r:id="rId6"/>
    <sheet name="WRPF Подъем на бицепс" sheetId="19" r:id="rId7"/>
  </sheets>
  <calcPr calcId="191029" calcMode="manual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9" i="27" l="1"/>
  <c r="O9" i="27"/>
  <c r="P6" i="27"/>
  <c r="O6" i="27"/>
  <c r="L9" i="26"/>
  <c r="K9" i="26"/>
  <c r="L6" i="26"/>
  <c r="K6" i="26"/>
  <c r="L9" i="25"/>
  <c r="K9" i="25"/>
  <c r="L6" i="25"/>
  <c r="K6" i="25"/>
  <c r="L17" i="23"/>
  <c r="L16" i="23"/>
  <c r="L15" i="23"/>
  <c r="K15" i="23"/>
  <c r="L12" i="23"/>
  <c r="K12" i="23"/>
  <c r="L9" i="23"/>
  <c r="K9" i="23"/>
  <c r="L6" i="23"/>
  <c r="K6" i="23"/>
  <c r="L18" i="22"/>
  <c r="K18" i="22"/>
  <c r="L15" i="22"/>
  <c r="K15" i="22"/>
  <c r="L12" i="22"/>
  <c r="K12" i="22"/>
  <c r="L9" i="22"/>
  <c r="K9" i="22"/>
  <c r="L6" i="22"/>
  <c r="K6" i="22"/>
  <c r="L29" i="20"/>
  <c r="K29" i="20"/>
  <c r="L26" i="20"/>
  <c r="K26" i="20"/>
  <c r="L23" i="20"/>
  <c r="K23" i="20"/>
  <c r="L20" i="20"/>
  <c r="K20" i="20"/>
  <c r="L19" i="20"/>
  <c r="K19" i="20"/>
  <c r="L18" i="20"/>
  <c r="K18" i="20"/>
  <c r="L15" i="20"/>
  <c r="K15" i="20"/>
  <c r="L12" i="20"/>
  <c r="K12" i="20"/>
  <c r="L9" i="20"/>
  <c r="K9" i="20"/>
  <c r="L6" i="20"/>
  <c r="K6" i="20"/>
  <c r="L12" i="19"/>
  <c r="K12" i="19"/>
  <c r="L9" i="19"/>
  <c r="L6" i="19"/>
  <c r="K6" i="19"/>
</calcChain>
</file>

<file path=xl/sharedStrings.xml><?xml version="1.0" encoding="utf-8"?>
<sst xmlns="http://schemas.openxmlformats.org/spreadsheetml/2006/main" count="423" uniqueCount="193">
  <si>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</si>
  <si>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</si>
  <si>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</si>
  <si>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</si>
  <si>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</si>
  <si>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</si>
  <si>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</si>
  <si>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 xml:space="preserve">Абсолютный зачёт </t>
  </si>
  <si>
    <t>Результат</t>
  </si>
  <si>
    <t>ВЕСОВАЯ КАТЕГОРИЯ   90</t>
  </si>
  <si>
    <t>25,0</t>
  </si>
  <si>
    <t xml:space="preserve">Мужчины </t>
  </si>
  <si>
    <t xml:space="preserve">ФИО </t>
  </si>
  <si>
    <t xml:space="preserve">Возрастная группа </t>
  </si>
  <si>
    <t xml:space="preserve">Результат </t>
  </si>
  <si>
    <t>1</t>
  </si>
  <si>
    <t>ВЕСОВАЯ КАТЕГОРИЯ   56</t>
  </si>
  <si>
    <t>ВЕСОВАЯ КАТЕГОРИЯ   67.5</t>
  </si>
  <si>
    <t>Стрельников Дмитрий</t>
  </si>
  <si>
    <t>Открытая (07.01.1998)/24</t>
  </si>
  <si>
    <t>63,70</t>
  </si>
  <si>
    <t>ВЕСОВАЯ КАТЕГОРИЯ   75</t>
  </si>
  <si>
    <t>Фарвазетдинов Руслан</t>
  </si>
  <si>
    <t>Открытая (07.10.1994)/28</t>
  </si>
  <si>
    <t>73,50</t>
  </si>
  <si>
    <t>Биглов Арсен</t>
  </si>
  <si>
    <t>Открытая (20.03.1996)/26</t>
  </si>
  <si>
    <t>83,50</t>
  </si>
  <si>
    <t xml:space="preserve">Григорьев Никита </t>
  </si>
  <si>
    <t xml:space="preserve">Открытая </t>
  </si>
  <si>
    <t>67.5</t>
  </si>
  <si>
    <t>55,0</t>
  </si>
  <si>
    <t>60,0</t>
  </si>
  <si>
    <t>65,0</t>
  </si>
  <si>
    <t>50,0</t>
  </si>
  <si>
    <t>Шаихов Халил</t>
  </si>
  <si>
    <t>69,80</t>
  </si>
  <si>
    <t>20,0</t>
  </si>
  <si>
    <t>40,0</t>
  </si>
  <si>
    <t>52,5</t>
  </si>
  <si>
    <t>75,0</t>
  </si>
  <si>
    <t xml:space="preserve">Кузнецов Юрий </t>
  </si>
  <si>
    <t>Золотарев Дмитрий</t>
  </si>
  <si>
    <t>52,45</t>
  </si>
  <si>
    <t>15,0</t>
  </si>
  <si>
    <t>17,5</t>
  </si>
  <si>
    <t>ВЕСОВАЯ КАТЕГОРИЯ   140</t>
  </si>
  <si>
    <t>Мухаматуллин Ильдар</t>
  </si>
  <si>
    <t>Открытая (18.06.1982)/40</t>
  </si>
  <si>
    <t>133,95</t>
  </si>
  <si>
    <t xml:space="preserve">Миниахметов Расим </t>
  </si>
  <si>
    <t>ВЕСОВАЯ КАТЕГОРИЯ   140+</t>
  </si>
  <si>
    <t>Григорьев Никита</t>
  </si>
  <si>
    <t>Открытая (13.12.1996)/26</t>
  </si>
  <si>
    <t>155,80</t>
  </si>
  <si>
    <t>85,0</t>
  </si>
  <si>
    <t>90,0</t>
  </si>
  <si>
    <t xml:space="preserve">Gloss </t>
  </si>
  <si>
    <t>-</t>
  </si>
  <si>
    <t>ВЕСОВАЯ КАТЕГОРИЯ   82.5</t>
  </si>
  <si>
    <t>Сисина Елена</t>
  </si>
  <si>
    <t>Открытая (29.05.1991)/31</t>
  </si>
  <si>
    <t>82,30</t>
  </si>
  <si>
    <t>35,0</t>
  </si>
  <si>
    <t>ВЕСОВАЯ КАТЕГОРИЯ   52</t>
  </si>
  <si>
    <t>Шамсутдинов Редик</t>
  </si>
  <si>
    <t>50,55</t>
  </si>
  <si>
    <t>42,5</t>
  </si>
  <si>
    <t>Мавликаев Ренат</t>
  </si>
  <si>
    <t>55,10</t>
  </si>
  <si>
    <t>37,5</t>
  </si>
  <si>
    <t>45,0</t>
  </si>
  <si>
    <t>57,5</t>
  </si>
  <si>
    <t>Ващенко Андрей</t>
  </si>
  <si>
    <t>74,95</t>
  </si>
  <si>
    <t xml:space="preserve">Сувернев Игорь </t>
  </si>
  <si>
    <t>Чернов Станислав</t>
  </si>
  <si>
    <t>Открытая (11.08.1995)/27</t>
  </si>
  <si>
    <t>77,85</t>
  </si>
  <si>
    <t>ВЕСОВАЯ КАТЕГОРИЯ   100</t>
  </si>
  <si>
    <t>Лашманов Сергей</t>
  </si>
  <si>
    <t>Открытая (12.11.1984)/38</t>
  </si>
  <si>
    <t>93,80</t>
  </si>
  <si>
    <t>70,0</t>
  </si>
  <si>
    <t>82.5</t>
  </si>
  <si>
    <t>100</t>
  </si>
  <si>
    <t>Жим лёжа</t>
  </si>
  <si>
    <t>Лосев Юрий</t>
  </si>
  <si>
    <t>Мастера 60-69 (12.04.1961)/61</t>
  </si>
  <si>
    <t>79,90</t>
  </si>
  <si>
    <t>110,0</t>
  </si>
  <si>
    <t>120,0</t>
  </si>
  <si>
    <t>130,0</t>
  </si>
  <si>
    <t>Гайсин Ринат</t>
  </si>
  <si>
    <t>Открытая (21.01.1992)/30</t>
  </si>
  <si>
    <t>87,00</t>
  </si>
  <si>
    <t>135,0</t>
  </si>
  <si>
    <t>142,5</t>
  </si>
  <si>
    <t>150,0</t>
  </si>
  <si>
    <t>ВЕСОВАЯ КАТЕГОРИЯ   110</t>
  </si>
  <si>
    <t>Засов Сергей</t>
  </si>
  <si>
    <t>Открытая (25.06.1991)/31</t>
  </si>
  <si>
    <t>109,90</t>
  </si>
  <si>
    <t>185,0</t>
  </si>
  <si>
    <t>190,0</t>
  </si>
  <si>
    <t xml:space="preserve">Попков Александр </t>
  </si>
  <si>
    <t>ВЕСОВАЯ КАТЕГОРИЯ   125</t>
  </si>
  <si>
    <t>Идиятуллин Рустам</t>
  </si>
  <si>
    <t>Открытая (14.05.1990)/32</t>
  </si>
  <si>
    <t>123,50</t>
  </si>
  <si>
    <t>210,0</t>
  </si>
  <si>
    <t>217,5</t>
  </si>
  <si>
    <t>310,0</t>
  </si>
  <si>
    <t>325,0</t>
  </si>
  <si>
    <t>332,5</t>
  </si>
  <si>
    <t xml:space="preserve">Федотов Владислав </t>
  </si>
  <si>
    <t>134,00</t>
  </si>
  <si>
    <t>205,0</t>
  </si>
  <si>
    <t>212,5</t>
  </si>
  <si>
    <t>Нечаева Елизавета</t>
  </si>
  <si>
    <t>Открытая (23.03.1988)/34</t>
  </si>
  <si>
    <t>53,80</t>
  </si>
  <si>
    <t>Сукбаев Динар</t>
  </si>
  <si>
    <t>Юниоры (02.07.2000)/22</t>
  </si>
  <si>
    <t>74,10</t>
  </si>
  <si>
    <t>115,0</t>
  </si>
  <si>
    <t>117,5</t>
  </si>
  <si>
    <t>Латыпов Радик</t>
  </si>
  <si>
    <t>Открытая (03.10.1984)/38</t>
  </si>
  <si>
    <t>82,50</t>
  </si>
  <si>
    <t>127,5</t>
  </si>
  <si>
    <t>132,5</t>
  </si>
  <si>
    <t>145,0</t>
  </si>
  <si>
    <t>152,5</t>
  </si>
  <si>
    <t>Петров Виталий</t>
  </si>
  <si>
    <t>Открытая (06.04.1967)/55</t>
  </si>
  <si>
    <t>97,30</t>
  </si>
  <si>
    <t>160,0</t>
  </si>
  <si>
    <t xml:space="preserve">Минниахметов Расим </t>
  </si>
  <si>
    <t>Мастера 50-59 (06.04.1967)/55</t>
  </si>
  <si>
    <t>Становая тяга</t>
  </si>
  <si>
    <t>260,0</t>
  </si>
  <si>
    <t>280,0</t>
  </si>
  <si>
    <t>Стерликова Дарья</t>
  </si>
  <si>
    <t>Открытая (10.04.1988)/34</t>
  </si>
  <si>
    <t>54,00</t>
  </si>
  <si>
    <t xml:space="preserve">Куклева Ольга </t>
  </si>
  <si>
    <t>Смирнов Антон</t>
  </si>
  <si>
    <t>Открытая (07.06.1985)/37</t>
  </si>
  <si>
    <t>108,50</t>
  </si>
  <si>
    <t>285,0</t>
  </si>
  <si>
    <t>295,0</t>
  </si>
  <si>
    <t>302,5</t>
  </si>
  <si>
    <t xml:space="preserve">Котилевский Константин </t>
  </si>
  <si>
    <t>ВЕСОВАЯ КАТЕГОРИЯ   60</t>
  </si>
  <si>
    <t>Христолюбова Евгения</t>
  </si>
  <si>
    <t>Открытая (15.05.1998)/24</t>
  </si>
  <si>
    <t>59,50</t>
  </si>
  <si>
    <t>105,0</t>
  </si>
  <si>
    <t>112,5</t>
  </si>
  <si>
    <t>Открытый мастерский турнир «Новогодний шторм»
WRPF Силовое двоеборье без экипировки
Салават/Республика Башкортостан, 17 декабря 2022 года</t>
  </si>
  <si>
    <t>Открытый мастерский турнир «Новогодний шторм»
WRPF Жим лежа без экипировки ДК
Салават/Республика Башкортостан, 17 декабря 2022 года</t>
  </si>
  <si>
    <t xml:space="preserve">Уфа/Республика Башкортостан </t>
  </si>
  <si>
    <t>Открытый мастерский турнир «Новогодний шторм»
WRPF Жим лежа без экипировки
Салават/Республика Башкортостан, 17 декабря 2022 года</t>
  </si>
  <si>
    <t>Открытый мастерский турнир «Новогодний шторм»
WRPF Становая тяга без экипировки ДК
Салават/Республика Башкортостан, 17 декабря 2022 года</t>
  </si>
  <si>
    <t>Открытый мастерский турнир «Новогодний шторм»
WRPF Становая тяга без экипировки
Салават/Республика Башкортостан, 17 декабря 2022 года</t>
  </si>
  <si>
    <t>Открытый мастерский турнир «Новогодний шторм»
WRPF Строгий подъем штанги на бицепс ДК
Салават/Республика Башкортостан, 17 декабря 2022 года</t>
  </si>
  <si>
    <t xml:space="preserve">Салават/Республика Башкортостан </t>
  </si>
  <si>
    <t>Открытый мастерский турнир «Новогодний шторм»
WRPF Строгий подъем штанги на бицепс
Салават/Республика Башкортостан, 17 декабря 2022 года</t>
  </si>
  <si>
    <t>Салават/Республика Башкортостан</t>
  </si>
  <si>
    <t>Туймазы/Республика Башкортостан</t>
  </si>
  <si>
    <t>Октябрьский/Республика Башкортостан</t>
  </si>
  <si>
    <t>Белебей/Республика Башкортостан</t>
  </si>
  <si>
    <t>Уфа/Республика Башкортостан</t>
  </si>
  <si>
    <t>Ишимбай/Республика Башкортостан</t>
  </si>
  <si>
    <t>Кузнецов Юрий</t>
  </si>
  <si>
    <t>Емельянов Никита</t>
  </si>
  <si>
    <t>Весовая категория</t>
  </si>
  <si>
    <t>Юноши 13-19 (17.01.2006)/16</t>
  </si>
  <si>
    <t>Юноши 13-19 (25.06.2005)/17</t>
  </si>
  <si>
    <t>Юниоры 20-23 (27.12.2001)/20</t>
  </si>
  <si>
    <t>Мастера 40-49 (19.07.1980)/42</t>
  </si>
  <si>
    <t>Юноши 13-19 (25.03.2010)/12</t>
  </si>
  <si>
    <t>№</t>
  </si>
  <si>
    <t xml:space="preserve">
Дата рождения/Возраст</t>
  </si>
  <si>
    <t>Возрастная группа</t>
  </si>
  <si>
    <t>O</t>
  </si>
  <si>
    <t>J</t>
  </si>
  <si>
    <t>M2</t>
  </si>
  <si>
    <t>M3</t>
  </si>
  <si>
    <t>T</t>
  </si>
  <si>
    <t>M1</t>
  </si>
  <si>
    <t>Жим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</si>
</sst>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0" fontId="0" fillId="0" borderId="15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indent="1"/>
    </xf>
    <xf numFmtId="49" fontId="7" fillId="0" borderId="0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0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21" style="5" bestFit="1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31.5" style="5" customWidth="1"/>
    <col min="7" max="9" width="5.5" style="10" customWidth="1"/>
    <col min="10" max="10" width="4.83203125" style="10" customWidth="1"/>
    <col min="11" max="13" width="5.5" style="10" customWidth="1"/>
    <col min="14" max="14" width="4.83203125" style="10" customWidth="1"/>
    <col min="15" max="15" width="7.83203125" style="7" bestFit="1" customWidth="1"/>
    <col min="16" max="16" width="8.5" style="7" bestFit="1" customWidth="1"/>
    <col min="17" max="17" width="19.33203125" style="5" bestFit="1" customWidth="1"/>
    <col min="18" max="16384" width="9.1640625" style="3"/>
  </cols>
  <sheetData>
    <row r="1" spans="1:17" s="2" customFormat="1" ht="29" customHeight="1">
      <c r="A1" s="48" t="s">
        <v>160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1"/>
    </row>
    <row r="2" spans="1:17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5"/>
    </row>
    <row r="3" spans="1:17" s="1" customFormat="1" ht="12.75" customHeight="1">
      <c r="A3" s="56" t="s">
        <v>183</v>
      </c>
      <c r="B3" s="65" t="s">
        <v>0</v>
      </c>
      <c r="C3" s="58" t="s">
        <v>184</v>
      </c>
      <c r="D3" s="58" t="s">
        <v>6</v>
      </c>
      <c r="E3" s="60" t="s">
        <v>185</v>
      </c>
      <c r="F3" s="62" t="s">
        <v>5</v>
      </c>
      <c r="G3" s="62" t="s">
        <v>86</v>
      </c>
      <c r="H3" s="62"/>
      <c r="I3" s="62"/>
      <c r="J3" s="62"/>
      <c r="K3" s="62" t="s">
        <v>140</v>
      </c>
      <c r="L3" s="62"/>
      <c r="M3" s="62"/>
      <c r="N3" s="62"/>
      <c r="O3" s="60" t="s">
        <v>1</v>
      </c>
      <c r="P3" s="60" t="s">
        <v>3</v>
      </c>
      <c r="Q3" s="67" t="s">
        <v>2</v>
      </c>
    </row>
    <row r="4" spans="1:17" s="1" customFormat="1" ht="21" customHeight="1" thickBot="1">
      <c r="A4" s="57"/>
      <c r="B4" s="66"/>
      <c r="C4" s="59"/>
      <c r="D4" s="59"/>
      <c r="E4" s="61"/>
      <c r="F4" s="5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61"/>
      <c r="P4" s="61"/>
      <c r="Q4" s="68"/>
    </row>
    <row r="5" spans="1:17" ht="16">
      <c r="A5" s="69" t="s">
        <v>154</v>
      </c>
      <c r="B5" s="69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</row>
    <row r="6" spans="1:17">
      <c r="A6" s="21" t="s">
        <v>15</v>
      </c>
      <c r="B6" s="11" t="s">
        <v>155</v>
      </c>
      <c r="C6" s="11" t="s">
        <v>156</v>
      </c>
      <c r="D6" s="11" t="s">
        <v>157</v>
      </c>
      <c r="E6" s="12" t="s">
        <v>186</v>
      </c>
      <c r="F6" s="11" t="s">
        <v>169</v>
      </c>
      <c r="G6" s="34" t="s">
        <v>71</v>
      </c>
      <c r="H6" s="34" t="s">
        <v>34</v>
      </c>
      <c r="I6" s="34" t="s">
        <v>31</v>
      </c>
      <c r="J6" s="21"/>
      <c r="K6" s="34" t="s">
        <v>158</v>
      </c>
      <c r="L6" s="34" t="s">
        <v>159</v>
      </c>
      <c r="M6" s="34" t="s">
        <v>126</v>
      </c>
      <c r="N6" s="21"/>
      <c r="O6" s="13" t="str">
        <f>"172,5"</f>
        <v>172,5</v>
      </c>
      <c r="P6" s="13" t="str">
        <f>"193,5622"</f>
        <v>193,5622</v>
      </c>
      <c r="Q6" s="11"/>
    </row>
    <row r="8" spans="1:17" ht="16">
      <c r="A8" s="63" t="s">
        <v>106</v>
      </c>
      <c r="B8" s="63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</row>
    <row r="9" spans="1:17">
      <c r="A9" s="21" t="s">
        <v>15</v>
      </c>
      <c r="B9" s="11" t="s">
        <v>107</v>
      </c>
      <c r="C9" s="11" t="s">
        <v>108</v>
      </c>
      <c r="D9" s="11" t="s">
        <v>109</v>
      </c>
      <c r="E9" s="12" t="s">
        <v>186</v>
      </c>
      <c r="F9" s="11" t="s">
        <v>170</v>
      </c>
      <c r="G9" s="34" t="s">
        <v>110</v>
      </c>
      <c r="H9" s="35" t="s">
        <v>111</v>
      </c>
      <c r="I9" s="21"/>
      <c r="J9" s="21"/>
      <c r="K9" s="34" t="s">
        <v>112</v>
      </c>
      <c r="L9" s="34" t="s">
        <v>113</v>
      </c>
      <c r="M9" s="34" t="s">
        <v>114</v>
      </c>
      <c r="N9" s="21"/>
      <c r="O9" s="13" t="str">
        <f>"542,5"</f>
        <v>542,5</v>
      </c>
      <c r="P9" s="13" t="str">
        <f>"309,9303"</f>
        <v>309,9303</v>
      </c>
      <c r="Q9" s="11" t="s">
        <v>115</v>
      </c>
    </row>
    <row r="11" spans="1:17" ht="16">
      <c r="F11" s="8"/>
      <c r="G11" s="5"/>
    </row>
    <row r="12" spans="1:17" ht="16">
      <c r="F12" s="8"/>
      <c r="G12" s="5"/>
    </row>
    <row r="13" spans="1:17" ht="16">
      <c r="F13" s="8"/>
      <c r="G13" s="5"/>
    </row>
    <row r="14" spans="1:17" ht="16">
      <c r="F14" s="8"/>
      <c r="G14" s="5"/>
    </row>
    <row r="15" spans="1:17" ht="16">
      <c r="F15" s="8"/>
      <c r="G15" s="5"/>
    </row>
    <row r="16" spans="1:17" ht="16">
      <c r="F16" s="8"/>
      <c r="G16" s="5"/>
    </row>
    <row r="17" spans="3:7" ht="16">
      <c r="F17" s="8"/>
      <c r="G17" s="5"/>
    </row>
    <row r="18" spans="3:7">
      <c r="G18" s="5"/>
    </row>
    <row r="19" spans="3:7" ht="18">
      <c r="C19" s="9"/>
      <c r="D19" s="9"/>
      <c r="E19" s="5"/>
      <c r="F19" s="6"/>
      <c r="G19" s="5"/>
    </row>
    <row r="20" spans="3:7" ht="16">
      <c r="C20" s="22"/>
      <c r="D20" s="22"/>
      <c r="E20" s="5"/>
      <c r="F20" s="6"/>
      <c r="G20" s="5"/>
    </row>
    <row r="21" spans="3:7" ht="14">
      <c r="C21" s="15"/>
      <c r="D21" s="16"/>
      <c r="E21" s="5"/>
      <c r="F21" s="6"/>
      <c r="G21" s="5"/>
    </row>
    <row r="22" spans="3:7" ht="14">
      <c r="C22" s="1"/>
      <c r="D22" s="1"/>
      <c r="E22" s="1"/>
      <c r="F22" s="43"/>
      <c r="G22" s="1"/>
    </row>
    <row r="23" spans="3:7">
      <c r="E23" s="10"/>
      <c r="F23" s="20"/>
      <c r="G23" s="19"/>
    </row>
    <row r="24" spans="3:7">
      <c r="E24" s="5"/>
      <c r="F24" s="6"/>
      <c r="G24" s="5"/>
    </row>
    <row r="25" spans="3:7">
      <c r="E25" s="5"/>
      <c r="F25" s="6"/>
      <c r="G25" s="5"/>
    </row>
    <row r="26" spans="3:7" ht="16">
      <c r="C26" s="22"/>
      <c r="D26" s="22"/>
      <c r="E26" s="5"/>
      <c r="F26" s="6"/>
      <c r="G26" s="5"/>
    </row>
    <row r="27" spans="3:7" ht="14">
      <c r="C27" s="15"/>
      <c r="D27" s="16"/>
      <c r="E27" s="5"/>
      <c r="F27" s="6"/>
      <c r="G27" s="5"/>
    </row>
    <row r="28" spans="3:7" ht="14">
      <c r="C28" s="1"/>
      <c r="D28" s="1"/>
      <c r="E28" s="1"/>
      <c r="F28" s="43"/>
      <c r="G28" s="1"/>
    </row>
    <row r="29" spans="3:7">
      <c r="E29" s="10"/>
      <c r="F29" s="20"/>
      <c r="G29" s="19"/>
    </row>
    <row r="30" spans="3:7">
      <c r="E30" s="5"/>
      <c r="F30" s="6"/>
      <c r="G30" s="5"/>
    </row>
  </sheetData>
  <mergeCells count="14">
    <mergeCell ref="A8:N8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3"/>
  <sheetViews>
    <sheetView zoomScaleNormal="100" workbookViewId="0">
      <selection activeCell="E18" sqref="E18"/>
    </sheetView>
  </sheetViews>
  <sheetFormatPr baseColWidth="10" defaultColWidth="9.1640625" defaultRowHeight="13"/>
  <cols>
    <col min="1" max="1" width="7.5" style="5" bestFit="1" customWidth="1"/>
    <col min="2" max="2" width="23.5" style="5" customWidth="1"/>
    <col min="3" max="3" width="27.5" style="5" bestFit="1" customWidth="1"/>
    <col min="4" max="4" width="21.5" style="5" bestFit="1" customWidth="1"/>
    <col min="5" max="5" width="10.5" style="6" bestFit="1" customWidth="1"/>
    <col min="6" max="6" width="34.5" style="5" customWidth="1"/>
    <col min="7" max="9" width="5.5" style="10" customWidth="1"/>
    <col min="10" max="10" width="4.83203125" style="10" customWidth="1"/>
    <col min="11" max="11" width="10.5" style="20" bestFit="1" customWidth="1"/>
    <col min="12" max="12" width="7.6640625" style="7" bestFit="1" customWidth="1"/>
    <col min="13" max="13" width="26.5" style="5" bestFit="1" customWidth="1"/>
    <col min="14" max="16384" width="9.1640625" style="3"/>
  </cols>
  <sheetData>
    <row r="1" spans="1:13" s="2" customFormat="1" ht="29" customHeight="1">
      <c r="A1" s="48" t="s">
        <v>161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>
      <c r="A3" s="56" t="s">
        <v>183</v>
      </c>
      <c r="B3" s="65" t="s">
        <v>0</v>
      </c>
      <c r="C3" s="58" t="s">
        <v>184</v>
      </c>
      <c r="D3" s="58" t="s">
        <v>6</v>
      </c>
      <c r="E3" s="60" t="s">
        <v>185</v>
      </c>
      <c r="F3" s="62" t="s">
        <v>5</v>
      </c>
      <c r="G3" s="62" t="s">
        <v>86</v>
      </c>
      <c r="H3" s="62"/>
      <c r="I3" s="62"/>
      <c r="J3" s="62"/>
      <c r="K3" s="71" t="s">
        <v>8</v>
      </c>
      <c r="L3" s="60" t="s">
        <v>3</v>
      </c>
      <c r="M3" s="67" t="s">
        <v>2</v>
      </c>
    </row>
    <row r="4" spans="1:13" s="1" customFormat="1" ht="21" customHeight="1" thickBot="1">
      <c r="A4" s="57"/>
      <c r="B4" s="66"/>
      <c r="C4" s="59"/>
      <c r="D4" s="59"/>
      <c r="E4" s="61"/>
      <c r="F4" s="59"/>
      <c r="G4" s="4">
        <v>1</v>
      </c>
      <c r="H4" s="4">
        <v>2</v>
      </c>
      <c r="I4" s="4">
        <v>3</v>
      </c>
      <c r="J4" s="4" t="s">
        <v>4</v>
      </c>
      <c r="K4" s="72"/>
      <c r="L4" s="61"/>
      <c r="M4" s="68"/>
    </row>
    <row r="5" spans="1:13" ht="16">
      <c r="A5" s="69" t="s">
        <v>16</v>
      </c>
      <c r="B5" s="69"/>
      <c r="C5" s="70"/>
      <c r="D5" s="70"/>
      <c r="E5" s="70"/>
      <c r="F5" s="70"/>
      <c r="G5" s="70"/>
      <c r="H5" s="70"/>
      <c r="I5" s="70"/>
      <c r="J5" s="70"/>
    </row>
    <row r="6" spans="1:13">
      <c r="A6" s="21" t="s">
        <v>15</v>
      </c>
      <c r="B6" s="11" t="s">
        <v>119</v>
      </c>
      <c r="C6" s="11" t="s">
        <v>120</v>
      </c>
      <c r="D6" s="11" t="s">
        <v>121</v>
      </c>
      <c r="E6" s="12" t="s">
        <v>186</v>
      </c>
      <c r="F6" s="11" t="s">
        <v>169</v>
      </c>
      <c r="G6" s="34" t="s">
        <v>34</v>
      </c>
      <c r="H6" s="34" t="s">
        <v>39</v>
      </c>
      <c r="I6" s="34" t="s">
        <v>31</v>
      </c>
      <c r="J6" s="21"/>
      <c r="K6" s="44" t="str">
        <f>"55,0"</f>
        <v>55,0</v>
      </c>
      <c r="L6" s="13" t="str">
        <f>"66,7755"</f>
        <v>66,7755</v>
      </c>
      <c r="M6" s="11" t="s">
        <v>176</v>
      </c>
    </row>
    <row r="8" spans="1:13" ht="16">
      <c r="A8" s="63" t="s">
        <v>21</v>
      </c>
      <c r="B8" s="63"/>
      <c r="C8" s="64"/>
      <c r="D8" s="64"/>
      <c r="E8" s="64"/>
      <c r="F8" s="64"/>
      <c r="G8" s="64"/>
      <c r="H8" s="64"/>
      <c r="I8" s="64"/>
      <c r="J8" s="64"/>
    </row>
    <row r="9" spans="1:13">
      <c r="A9" s="21" t="s">
        <v>15</v>
      </c>
      <c r="B9" s="11" t="s">
        <v>122</v>
      </c>
      <c r="C9" s="11" t="s">
        <v>123</v>
      </c>
      <c r="D9" s="11" t="s">
        <v>124</v>
      </c>
      <c r="E9" s="12" t="s">
        <v>187</v>
      </c>
      <c r="F9" s="11" t="s">
        <v>162</v>
      </c>
      <c r="G9" s="34" t="s">
        <v>125</v>
      </c>
      <c r="H9" s="35" t="s">
        <v>126</v>
      </c>
      <c r="I9" s="35" t="s">
        <v>126</v>
      </c>
      <c r="J9" s="21"/>
      <c r="K9" s="44" t="str">
        <f>"115,0"</f>
        <v>115,0</v>
      </c>
      <c r="L9" s="13" t="str">
        <f>"82,6390"</f>
        <v>82,6390</v>
      </c>
      <c r="M9" s="11" t="s">
        <v>175</v>
      </c>
    </row>
    <row r="11" spans="1:13" ht="16">
      <c r="A11" s="63" t="s">
        <v>59</v>
      </c>
      <c r="B11" s="63"/>
      <c r="C11" s="64"/>
      <c r="D11" s="64"/>
      <c r="E11" s="64"/>
      <c r="F11" s="64"/>
      <c r="G11" s="64"/>
      <c r="H11" s="64"/>
      <c r="I11" s="64"/>
      <c r="J11" s="64"/>
    </row>
    <row r="12" spans="1:13">
      <c r="A12" s="21" t="s">
        <v>15</v>
      </c>
      <c r="B12" s="11" t="s">
        <v>127</v>
      </c>
      <c r="C12" s="11" t="s">
        <v>128</v>
      </c>
      <c r="D12" s="11" t="s">
        <v>129</v>
      </c>
      <c r="E12" s="12" t="s">
        <v>186</v>
      </c>
      <c r="F12" s="11" t="s">
        <v>171</v>
      </c>
      <c r="G12" s="34" t="s">
        <v>91</v>
      </c>
      <c r="H12" s="34" t="s">
        <v>130</v>
      </c>
      <c r="I12" s="35" t="s">
        <v>131</v>
      </c>
      <c r="J12" s="21"/>
      <c r="K12" s="44" t="str">
        <f>"127,5"</f>
        <v>127,5</v>
      </c>
      <c r="L12" s="13" t="str">
        <f>"85,4123"</f>
        <v>85,4123</v>
      </c>
      <c r="M12" s="11" t="s">
        <v>115</v>
      </c>
    </row>
    <row r="14" spans="1:13" ht="16">
      <c r="A14" s="63" t="s">
        <v>79</v>
      </c>
      <c r="B14" s="63"/>
      <c r="C14" s="64"/>
      <c r="D14" s="64"/>
      <c r="E14" s="64"/>
      <c r="F14" s="64"/>
      <c r="G14" s="64"/>
      <c r="H14" s="64"/>
      <c r="I14" s="64"/>
      <c r="J14" s="64"/>
    </row>
    <row r="15" spans="1:13">
      <c r="A15" s="29" t="s">
        <v>15</v>
      </c>
      <c r="B15" s="23" t="s">
        <v>80</v>
      </c>
      <c r="C15" s="23" t="s">
        <v>81</v>
      </c>
      <c r="D15" s="23" t="s">
        <v>82</v>
      </c>
      <c r="E15" s="24" t="s">
        <v>186</v>
      </c>
      <c r="F15" s="23" t="s">
        <v>172</v>
      </c>
      <c r="G15" s="30" t="s">
        <v>132</v>
      </c>
      <c r="H15" s="30" t="s">
        <v>98</v>
      </c>
      <c r="I15" s="30" t="s">
        <v>133</v>
      </c>
      <c r="J15" s="29"/>
      <c r="K15" s="45" t="str">
        <f>"152,5"</f>
        <v>152,5</v>
      </c>
      <c r="L15" s="25" t="str">
        <f>"95,4192"</f>
        <v>95,4192</v>
      </c>
      <c r="M15" s="23"/>
    </row>
    <row r="16" spans="1:13">
      <c r="A16" s="40" t="s">
        <v>58</v>
      </c>
      <c r="B16" s="36" t="s">
        <v>134</v>
      </c>
      <c r="C16" s="36" t="s">
        <v>135</v>
      </c>
      <c r="D16" s="36" t="s">
        <v>136</v>
      </c>
      <c r="E16" s="37" t="s">
        <v>186</v>
      </c>
      <c r="F16" s="36" t="s">
        <v>173</v>
      </c>
      <c r="G16" s="42" t="s">
        <v>137</v>
      </c>
      <c r="H16" s="42" t="s">
        <v>137</v>
      </c>
      <c r="I16" s="42" t="s">
        <v>137</v>
      </c>
      <c r="J16" s="40"/>
      <c r="K16" s="46">
        <v>0</v>
      </c>
      <c r="L16" s="38" t="str">
        <f>"0,0000"</f>
        <v>0,0000</v>
      </c>
      <c r="M16" s="36" t="s">
        <v>138</v>
      </c>
    </row>
    <row r="17" spans="1:13">
      <c r="A17" s="31" t="s">
        <v>58</v>
      </c>
      <c r="B17" s="26" t="s">
        <v>134</v>
      </c>
      <c r="C17" s="26" t="s">
        <v>139</v>
      </c>
      <c r="D17" s="26" t="s">
        <v>136</v>
      </c>
      <c r="E17" s="27" t="s">
        <v>188</v>
      </c>
      <c r="F17" s="26" t="s">
        <v>173</v>
      </c>
      <c r="G17" s="33" t="s">
        <v>137</v>
      </c>
      <c r="H17" s="33" t="s">
        <v>137</v>
      </c>
      <c r="I17" s="33" t="s">
        <v>137</v>
      </c>
      <c r="J17" s="31"/>
      <c r="K17" s="47">
        <v>0</v>
      </c>
      <c r="L17" s="28" t="str">
        <f>"0,0000"</f>
        <v>0,0000</v>
      </c>
      <c r="M17" s="26" t="s">
        <v>138</v>
      </c>
    </row>
    <row r="19" spans="1:13" ht="16">
      <c r="F19" s="8"/>
      <c r="G19" s="5"/>
      <c r="M19" s="7"/>
    </row>
    <row r="20" spans="1:13" ht="16">
      <c r="F20" s="8"/>
      <c r="G20" s="5"/>
      <c r="M20" s="7"/>
    </row>
    <row r="21" spans="1:13" ht="16">
      <c r="F21" s="8"/>
      <c r="G21" s="5"/>
      <c r="M21" s="7"/>
    </row>
    <row r="22" spans="1:13" ht="16">
      <c r="F22" s="8"/>
      <c r="G22" s="5"/>
      <c r="M22" s="7"/>
    </row>
    <row r="23" spans="1:13" ht="16">
      <c r="F23" s="8"/>
      <c r="G23" s="5"/>
      <c r="M23" s="7"/>
    </row>
    <row r="24" spans="1:13" ht="16">
      <c r="F24" s="8"/>
      <c r="G24" s="5"/>
      <c r="M24" s="7"/>
    </row>
    <row r="25" spans="1:13" ht="16">
      <c r="F25" s="8"/>
      <c r="G25" s="5"/>
      <c r="M25" s="7"/>
    </row>
    <row r="26" spans="1:13">
      <c r="G26" s="5"/>
      <c r="M26" s="7"/>
    </row>
    <row r="27" spans="1:13" ht="18">
      <c r="C27" s="9"/>
      <c r="D27" s="9"/>
      <c r="E27" s="5"/>
      <c r="F27" s="6"/>
      <c r="G27" s="5"/>
      <c r="M27" s="7"/>
    </row>
    <row r="28" spans="1:13" ht="16">
      <c r="C28" s="22"/>
      <c r="D28" s="22"/>
      <c r="E28" s="5"/>
      <c r="F28" s="6"/>
      <c r="G28" s="5"/>
      <c r="M28" s="7"/>
    </row>
    <row r="29" spans="1:13" ht="14">
      <c r="C29" s="15"/>
      <c r="D29" s="16"/>
      <c r="E29" s="5"/>
      <c r="F29" s="6"/>
      <c r="G29" s="5"/>
      <c r="M29" s="7"/>
    </row>
    <row r="30" spans="1:13" ht="14">
      <c r="C30" s="1"/>
      <c r="D30" s="1"/>
      <c r="E30" s="1"/>
      <c r="F30" s="43"/>
      <c r="G30" s="1"/>
      <c r="M30" s="7"/>
    </row>
    <row r="31" spans="1:13">
      <c r="E31" s="10"/>
      <c r="F31" s="20"/>
      <c r="G31" s="19"/>
      <c r="M31" s="7"/>
    </row>
    <row r="32" spans="1:13">
      <c r="E32" s="5"/>
      <c r="F32" s="6"/>
      <c r="G32" s="5"/>
      <c r="M32" s="7"/>
    </row>
    <row r="33" spans="3:13">
      <c r="E33" s="5"/>
      <c r="F33" s="6"/>
      <c r="G33" s="5"/>
      <c r="M33" s="7"/>
    </row>
    <row r="34" spans="3:13" ht="16">
      <c r="C34" s="22"/>
      <c r="D34" s="22"/>
      <c r="E34" s="5"/>
      <c r="F34" s="6"/>
      <c r="G34" s="5"/>
      <c r="M34" s="7"/>
    </row>
    <row r="35" spans="3:13" ht="14">
      <c r="C35" s="15"/>
      <c r="D35" s="16"/>
      <c r="E35" s="5"/>
      <c r="F35" s="6"/>
      <c r="G35" s="5"/>
      <c r="M35" s="7"/>
    </row>
    <row r="36" spans="3:13" ht="14">
      <c r="C36" s="1"/>
      <c r="D36" s="1"/>
      <c r="E36" s="1"/>
      <c r="F36" s="43"/>
      <c r="G36" s="1"/>
      <c r="M36" s="7"/>
    </row>
    <row r="37" spans="3:13">
      <c r="E37" s="10"/>
      <c r="F37" s="20"/>
      <c r="G37" s="19"/>
      <c r="M37" s="7"/>
    </row>
    <row r="38" spans="3:13">
      <c r="E38" s="5"/>
      <c r="F38" s="6"/>
      <c r="G38" s="5"/>
      <c r="M38" s="7"/>
    </row>
    <row r="39" spans="3:13" ht="14">
      <c r="C39" s="15"/>
      <c r="D39" s="16"/>
      <c r="E39" s="5"/>
      <c r="F39" s="6"/>
      <c r="G39" s="5"/>
      <c r="M39" s="7"/>
    </row>
    <row r="40" spans="3:13" ht="14">
      <c r="C40" s="1"/>
      <c r="D40" s="1"/>
      <c r="E40" s="1"/>
      <c r="F40" s="43"/>
      <c r="G40" s="1"/>
      <c r="M40" s="7"/>
    </row>
    <row r="41" spans="3:13">
      <c r="E41" s="10"/>
      <c r="F41" s="20"/>
      <c r="G41" s="19"/>
      <c r="M41" s="7"/>
    </row>
    <row r="42" spans="3:13">
      <c r="E42" s="10"/>
      <c r="F42" s="20"/>
      <c r="G42" s="19"/>
      <c r="M42" s="7"/>
    </row>
    <row r="43" spans="3:13">
      <c r="E43" s="5"/>
      <c r="F43" s="6"/>
      <c r="G43" s="5"/>
      <c r="M43" s="7"/>
    </row>
  </sheetData>
  <mergeCells count="15">
    <mergeCell ref="A8:J8"/>
    <mergeCell ref="A11:J11"/>
    <mergeCell ref="A14:J14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9"/>
  <sheetViews>
    <sheetView workbookViewId="0">
      <selection activeCell="E19" sqref="E19"/>
    </sheetView>
  </sheetViews>
  <sheetFormatPr baseColWidth="10" defaultColWidth="9.1640625" defaultRowHeight="13"/>
  <cols>
    <col min="1" max="1" width="7.5" style="5" bestFit="1" customWidth="1"/>
    <col min="2" max="2" width="20.83203125" style="5" bestFit="1" customWidth="1"/>
    <col min="3" max="3" width="27.5" style="5" bestFit="1" customWidth="1"/>
    <col min="4" max="4" width="21.5" style="5" bestFit="1" customWidth="1"/>
    <col min="5" max="5" width="10.5" style="6" bestFit="1" customWidth="1"/>
    <col min="6" max="6" width="34.33203125" style="5" customWidth="1"/>
    <col min="7" max="9" width="5.5" style="10" customWidth="1"/>
    <col min="10" max="10" width="4.83203125" style="10" customWidth="1"/>
    <col min="11" max="11" width="10.5" style="7" bestFit="1" customWidth="1"/>
    <col min="12" max="12" width="8.6640625" style="7" bestFit="1" customWidth="1"/>
    <col min="13" max="13" width="19.5" style="5" bestFit="1" customWidth="1"/>
    <col min="14" max="16384" width="9.1640625" style="3"/>
  </cols>
  <sheetData>
    <row r="1" spans="1:13" s="2" customFormat="1" ht="29" customHeight="1">
      <c r="A1" s="48" t="s">
        <v>163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>
      <c r="A3" s="56" t="s">
        <v>183</v>
      </c>
      <c r="B3" s="65" t="s">
        <v>0</v>
      </c>
      <c r="C3" s="58" t="s">
        <v>184</v>
      </c>
      <c r="D3" s="58" t="s">
        <v>6</v>
      </c>
      <c r="E3" s="60" t="s">
        <v>185</v>
      </c>
      <c r="F3" s="62" t="s">
        <v>5</v>
      </c>
      <c r="G3" s="62" t="s">
        <v>86</v>
      </c>
      <c r="H3" s="62"/>
      <c r="I3" s="62"/>
      <c r="J3" s="62"/>
      <c r="K3" s="60" t="s">
        <v>8</v>
      </c>
      <c r="L3" s="60" t="s">
        <v>3</v>
      </c>
      <c r="M3" s="67" t="s">
        <v>2</v>
      </c>
    </row>
    <row r="4" spans="1:13" s="1" customFormat="1" ht="21" customHeight="1" thickBot="1">
      <c r="A4" s="57"/>
      <c r="B4" s="66"/>
      <c r="C4" s="59"/>
      <c r="D4" s="59"/>
      <c r="E4" s="61"/>
      <c r="F4" s="59"/>
      <c r="G4" s="4">
        <v>1</v>
      </c>
      <c r="H4" s="4">
        <v>2</v>
      </c>
      <c r="I4" s="4">
        <v>3</v>
      </c>
      <c r="J4" s="4" t="s">
        <v>4</v>
      </c>
      <c r="K4" s="61"/>
      <c r="L4" s="61"/>
      <c r="M4" s="68"/>
    </row>
    <row r="5" spans="1:13" ht="16">
      <c r="A5" s="69" t="s">
        <v>59</v>
      </c>
      <c r="B5" s="69"/>
      <c r="C5" s="70"/>
      <c r="D5" s="70"/>
      <c r="E5" s="70"/>
      <c r="F5" s="70"/>
      <c r="G5" s="70"/>
      <c r="H5" s="70"/>
      <c r="I5" s="70"/>
      <c r="J5" s="70"/>
    </row>
    <row r="6" spans="1:13">
      <c r="A6" s="21" t="s">
        <v>15</v>
      </c>
      <c r="B6" s="11" t="s">
        <v>87</v>
      </c>
      <c r="C6" s="11" t="s">
        <v>88</v>
      </c>
      <c r="D6" s="11" t="s">
        <v>89</v>
      </c>
      <c r="E6" s="12" t="s">
        <v>189</v>
      </c>
      <c r="F6" s="11" t="s">
        <v>173</v>
      </c>
      <c r="G6" s="34" t="s">
        <v>90</v>
      </c>
      <c r="H6" s="34" t="s">
        <v>91</v>
      </c>
      <c r="I6" s="34" t="s">
        <v>92</v>
      </c>
      <c r="J6" s="21"/>
      <c r="K6" s="13" t="str">
        <f>"130,0"</f>
        <v>130,0</v>
      </c>
      <c r="L6" s="13" t="str">
        <f>"125,2306"</f>
        <v>125,2306</v>
      </c>
      <c r="M6" s="11" t="s">
        <v>50</v>
      </c>
    </row>
    <row r="8" spans="1:13" ht="16">
      <c r="A8" s="63" t="s">
        <v>9</v>
      </c>
      <c r="B8" s="63"/>
      <c r="C8" s="64"/>
      <c r="D8" s="64"/>
      <c r="E8" s="64"/>
      <c r="F8" s="64"/>
      <c r="G8" s="64"/>
      <c r="H8" s="64"/>
      <c r="I8" s="64"/>
      <c r="J8" s="64"/>
    </row>
    <row r="9" spans="1:13">
      <c r="A9" s="21" t="s">
        <v>15</v>
      </c>
      <c r="B9" s="11" t="s">
        <v>93</v>
      </c>
      <c r="C9" s="11" t="s">
        <v>94</v>
      </c>
      <c r="D9" s="11" t="s">
        <v>95</v>
      </c>
      <c r="E9" s="12" t="s">
        <v>186</v>
      </c>
      <c r="F9" s="11" t="s">
        <v>162</v>
      </c>
      <c r="G9" s="34" t="s">
        <v>96</v>
      </c>
      <c r="H9" s="34" t="s">
        <v>97</v>
      </c>
      <c r="I9" s="34" t="s">
        <v>98</v>
      </c>
      <c r="J9" s="21"/>
      <c r="K9" s="13" t="str">
        <f>"150,0"</f>
        <v>150,0</v>
      </c>
      <c r="L9" s="13" t="str">
        <f>"97,4850"</f>
        <v>97,4850</v>
      </c>
      <c r="M9" s="11" t="s">
        <v>28</v>
      </c>
    </row>
    <row r="11" spans="1:13" ht="16">
      <c r="A11" s="63" t="s">
        <v>99</v>
      </c>
      <c r="B11" s="63"/>
      <c r="C11" s="64"/>
      <c r="D11" s="64"/>
      <c r="E11" s="64"/>
      <c r="F11" s="64"/>
      <c r="G11" s="64"/>
      <c r="H11" s="64"/>
      <c r="I11" s="64"/>
      <c r="J11" s="64"/>
    </row>
    <row r="12" spans="1:13">
      <c r="A12" s="21" t="s">
        <v>15</v>
      </c>
      <c r="B12" s="11" t="s">
        <v>100</v>
      </c>
      <c r="C12" s="11" t="s">
        <v>101</v>
      </c>
      <c r="D12" s="11" t="s">
        <v>102</v>
      </c>
      <c r="E12" s="12" t="s">
        <v>186</v>
      </c>
      <c r="F12" s="11" t="s">
        <v>174</v>
      </c>
      <c r="G12" s="34" t="s">
        <v>103</v>
      </c>
      <c r="H12" s="35" t="s">
        <v>104</v>
      </c>
      <c r="I12" s="35" t="s">
        <v>104</v>
      </c>
      <c r="J12" s="21"/>
      <c r="K12" s="13" t="str">
        <f>"185,0"</f>
        <v>185,0</v>
      </c>
      <c r="L12" s="13" t="str">
        <f>"108,9095"</f>
        <v>108,9095</v>
      </c>
      <c r="M12" s="11" t="s">
        <v>105</v>
      </c>
    </row>
    <row r="14" spans="1:13" ht="16">
      <c r="A14" s="63" t="s">
        <v>106</v>
      </c>
      <c r="B14" s="63"/>
      <c r="C14" s="64"/>
      <c r="D14" s="64"/>
      <c r="E14" s="64"/>
      <c r="F14" s="64"/>
      <c r="G14" s="64"/>
      <c r="H14" s="64"/>
      <c r="I14" s="64"/>
      <c r="J14" s="64"/>
    </row>
    <row r="15" spans="1:13">
      <c r="A15" s="21" t="s">
        <v>15</v>
      </c>
      <c r="B15" s="11" t="s">
        <v>107</v>
      </c>
      <c r="C15" s="11" t="s">
        <v>108</v>
      </c>
      <c r="D15" s="11" t="s">
        <v>109</v>
      </c>
      <c r="E15" s="12" t="s">
        <v>186</v>
      </c>
      <c r="F15" s="11" t="s">
        <v>170</v>
      </c>
      <c r="G15" s="34" t="s">
        <v>110</v>
      </c>
      <c r="H15" s="35" t="s">
        <v>111</v>
      </c>
      <c r="I15" s="21"/>
      <c r="J15" s="21"/>
      <c r="K15" s="13" t="str">
        <f>"210,0"</f>
        <v>210,0</v>
      </c>
      <c r="L15" s="13" t="str">
        <f>"119,9730"</f>
        <v>119,9730</v>
      </c>
      <c r="M15" s="11" t="s">
        <v>115</v>
      </c>
    </row>
    <row r="17" spans="1:13" ht="16">
      <c r="A17" s="63" t="s">
        <v>46</v>
      </c>
      <c r="B17" s="63"/>
      <c r="C17" s="64"/>
      <c r="D17" s="64"/>
      <c r="E17" s="64"/>
      <c r="F17" s="64"/>
      <c r="G17" s="64"/>
      <c r="H17" s="64"/>
      <c r="I17" s="64"/>
      <c r="J17" s="64"/>
    </row>
    <row r="18" spans="1:13">
      <c r="A18" s="21" t="s">
        <v>15</v>
      </c>
      <c r="B18" s="11" t="s">
        <v>47</v>
      </c>
      <c r="C18" s="11" t="s">
        <v>48</v>
      </c>
      <c r="D18" s="11" t="s">
        <v>116</v>
      </c>
      <c r="E18" s="12" t="s">
        <v>186</v>
      </c>
      <c r="F18" s="11" t="s">
        <v>173</v>
      </c>
      <c r="G18" s="34" t="s">
        <v>117</v>
      </c>
      <c r="H18" s="35" t="s">
        <v>118</v>
      </c>
      <c r="I18" s="35" t="s">
        <v>118</v>
      </c>
      <c r="J18" s="21"/>
      <c r="K18" s="13" t="str">
        <f>"205,0"</f>
        <v>205,0</v>
      </c>
      <c r="L18" s="13" t="str">
        <f>"115,3535"</f>
        <v>115,3535</v>
      </c>
      <c r="M18" s="11" t="s">
        <v>50</v>
      </c>
    </row>
    <row r="20" spans="1:13" ht="16">
      <c r="F20" s="8"/>
      <c r="G20" s="5"/>
      <c r="K20" s="10"/>
      <c r="M20" s="7"/>
    </row>
    <row r="21" spans="1:13" ht="16">
      <c r="F21" s="8"/>
      <c r="G21" s="5"/>
      <c r="K21" s="10"/>
      <c r="M21" s="7"/>
    </row>
    <row r="22" spans="1:13" ht="16">
      <c r="F22" s="8"/>
      <c r="G22" s="5"/>
      <c r="K22" s="10"/>
      <c r="M22" s="7"/>
    </row>
    <row r="23" spans="1:13" ht="16">
      <c r="F23" s="8"/>
      <c r="G23" s="5"/>
      <c r="K23" s="10"/>
      <c r="M23" s="7"/>
    </row>
    <row r="24" spans="1:13" ht="16">
      <c r="F24" s="8"/>
      <c r="G24" s="5"/>
      <c r="K24" s="10"/>
      <c r="M24" s="7"/>
    </row>
    <row r="25" spans="1:13" ht="16">
      <c r="F25" s="8"/>
      <c r="G25" s="5"/>
      <c r="K25" s="10"/>
      <c r="M25" s="7"/>
    </row>
    <row r="26" spans="1:13" ht="16">
      <c r="F26" s="8"/>
      <c r="G26" s="5"/>
      <c r="K26" s="10"/>
      <c r="M26" s="7"/>
    </row>
    <row r="27" spans="1:13">
      <c r="G27" s="5"/>
      <c r="K27" s="10"/>
      <c r="M27" s="7"/>
    </row>
    <row r="28" spans="1:13" ht="18">
      <c r="C28" s="9"/>
      <c r="D28" s="9"/>
      <c r="E28" s="5"/>
      <c r="F28" s="6"/>
      <c r="G28" s="5"/>
      <c r="K28" s="10"/>
      <c r="M28" s="7"/>
    </row>
    <row r="29" spans="1:13" ht="16">
      <c r="C29" s="22"/>
      <c r="D29" s="22"/>
      <c r="E29" s="5"/>
      <c r="F29" s="6"/>
      <c r="G29" s="5"/>
      <c r="K29" s="10"/>
      <c r="M29" s="7"/>
    </row>
    <row r="30" spans="1:13" ht="14">
      <c r="C30" s="15"/>
      <c r="D30" s="16"/>
      <c r="E30" s="5"/>
      <c r="F30" s="6"/>
      <c r="G30" s="5"/>
      <c r="K30" s="10"/>
      <c r="M30" s="7"/>
    </row>
    <row r="31" spans="1:13" ht="14">
      <c r="C31" s="1"/>
      <c r="D31" s="1"/>
      <c r="E31" s="1"/>
      <c r="F31" s="43"/>
      <c r="G31" s="1"/>
      <c r="K31" s="10"/>
      <c r="M31" s="7"/>
    </row>
    <row r="32" spans="1:13">
      <c r="E32" s="10"/>
      <c r="F32" s="20"/>
      <c r="G32" s="19"/>
      <c r="K32" s="10"/>
      <c r="M32" s="7"/>
    </row>
    <row r="33" spans="3:13">
      <c r="E33" s="10"/>
      <c r="F33" s="20"/>
      <c r="G33" s="19"/>
      <c r="K33" s="10"/>
      <c r="M33" s="7"/>
    </row>
    <row r="34" spans="3:13">
      <c r="E34" s="10"/>
      <c r="F34" s="20"/>
      <c r="G34" s="19"/>
      <c r="K34" s="10"/>
      <c r="M34" s="7"/>
    </row>
    <row r="35" spans="3:13">
      <c r="E35" s="5"/>
      <c r="F35" s="6"/>
      <c r="G35" s="5"/>
      <c r="K35" s="10"/>
      <c r="M35" s="7"/>
    </row>
    <row r="36" spans="3:13" ht="14">
      <c r="C36" s="15"/>
      <c r="D36" s="16"/>
      <c r="E36" s="5"/>
      <c r="F36" s="6"/>
      <c r="G36" s="5"/>
      <c r="K36" s="10"/>
      <c r="M36" s="7"/>
    </row>
    <row r="37" spans="3:13" ht="14">
      <c r="C37" s="1"/>
      <c r="D37" s="1"/>
      <c r="E37" s="1"/>
      <c r="F37" s="43"/>
      <c r="G37" s="1"/>
      <c r="K37" s="10"/>
      <c r="M37" s="7"/>
    </row>
    <row r="38" spans="3:13">
      <c r="E38" s="10"/>
      <c r="F38" s="20"/>
      <c r="G38" s="19"/>
      <c r="K38" s="10"/>
      <c r="M38" s="7"/>
    </row>
    <row r="39" spans="3:13">
      <c r="E39" s="5"/>
      <c r="F39" s="6"/>
      <c r="G39" s="5"/>
      <c r="K39" s="10"/>
      <c r="M39" s="7"/>
    </row>
  </sheetData>
  <mergeCells count="16">
    <mergeCell ref="A8:J8"/>
    <mergeCell ref="A11:J11"/>
    <mergeCell ref="A14:J14"/>
    <mergeCell ref="A17:J17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0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20.83203125" style="5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32.6640625" style="5" customWidth="1"/>
    <col min="7" max="9" width="5.5" style="10" customWidth="1"/>
    <col min="10" max="10" width="4.83203125" style="10" customWidth="1"/>
    <col min="11" max="11" width="10.5" style="7" bestFit="1" customWidth="1"/>
    <col min="12" max="12" width="8.6640625" style="7" bestFit="1" customWidth="1"/>
    <col min="13" max="13" width="22.83203125" style="5" bestFit="1" customWidth="1"/>
    <col min="14" max="16384" width="9.1640625" style="3"/>
  </cols>
  <sheetData>
    <row r="1" spans="1:13" s="2" customFormat="1" ht="29" customHeight="1">
      <c r="A1" s="48" t="s">
        <v>164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>
      <c r="A3" s="56" t="s">
        <v>183</v>
      </c>
      <c r="B3" s="65" t="s">
        <v>0</v>
      </c>
      <c r="C3" s="58" t="s">
        <v>184</v>
      </c>
      <c r="D3" s="58" t="s">
        <v>6</v>
      </c>
      <c r="E3" s="60" t="s">
        <v>185</v>
      </c>
      <c r="F3" s="62" t="s">
        <v>5</v>
      </c>
      <c r="G3" s="62" t="s">
        <v>140</v>
      </c>
      <c r="H3" s="62"/>
      <c r="I3" s="62"/>
      <c r="J3" s="62"/>
      <c r="K3" s="60" t="s">
        <v>8</v>
      </c>
      <c r="L3" s="60" t="s">
        <v>3</v>
      </c>
      <c r="M3" s="67" t="s">
        <v>2</v>
      </c>
    </row>
    <row r="4" spans="1:13" s="1" customFormat="1" ht="21" customHeight="1" thickBot="1">
      <c r="A4" s="57"/>
      <c r="B4" s="66"/>
      <c r="C4" s="59"/>
      <c r="D4" s="59"/>
      <c r="E4" s="61"/>
      <c r="F4" s="59"/>
      <c r="G4" s="4">
        <v>1</v>
      </c>
      <c r="H4" s="4">
        <v>2</v>
      </c>
      <c r="I4" s="4">
        <v>3</v>
      </c>
      <c r="J4" s="4" t="s">
        <v>4</v>
      </c>
      <c r="K4" s="61"/>
      <c r="L4" s="61"/>
      <c r="M4" s="68"/>
    </row>
    <row r="5" spans="1:13" ht="16">
      <c r="A5" s="69" t="s">
        <v>16</v>
      </c>
      <c r="B5" s="69"/>
      <c r="C5" s="70"/>
      <c r="D5" s="70"/>
      <c r="E5" s="70"/>
      <c r="F5" s="70"/>
      <c r="G5" s="70"/>
      <c r="H5" s="70"/>
      <c r="I5" s="70"/>
      <c r="J5" s="70"/>
    </row>
    <row r="6" spans="1:13">
      <c r="A6" s="21" t="s">
        <v>15</v>
      </c>
      <c r="B6" s="11" t="s">
        <v>143</v>
      </c>
      <c r="C6" s="11" t="s">
        <v>144</v>
      </c>
      <c r="D6" s="11" t="s">
        <v>145</v>
      </c>
      <c r="E6" s="12" t="s">
        <v>186</v>
      </c>
      <c r="F6" s="11" t="s">
        <v>169</v>
      </c>
      <c r="G6" s="34" t="s">
        <v>90</v>
      </c>
      <c r="H6" s="35" t="s">
        <v>91</v>
      </c>
      <c r="I6" s="35" t="s">
        <v>91</v>
      </c>
      <c r="J6" s="21"/>
      <c r="K6" s="13" t="str">
        <f>"110,0"</f>
        <v>110,0</v>
      </c>
      <c r="L6" s="13" t="str">
        <f>"133,1660"</f>
        <v>133,1660</v>
      </c>
      <c r="M6" s="11" t="s">
        <v>146</v>
      </c>
    </row>
    <row r="8" spans="1:13" ht="16">
      <c r="A8" s="63" t="s">
        <v>99</v>
      </c>
      <c r="B8" s="63"/>
      <c r="C8" s="64"/>
      <c r="D8" s="64"/>
      <c r="E8" s="64"/>
      <c r="F8" s="64"/>
      <c r="G8" s="64"/>
      <c r="H8" s="64"/>
      <c r="I8" s="64"/>
      <c r="J8" s="64"/>
    </row>
    <row r="9" spans="1:13">
      <c r="A9" s="21" t="s">
        <v>15</v>
      </c>
      <c r="B9" s="11" t="s">
        <v>147</v>
      </c>
      <c r="C9" s="11" t="s">
        <v>148</v>
      </c>
      <c r="D9" s="11" t="s">
        <v>149</v>
      </c>
      <c r="E9" s="12" t="s">
        <v>186</v>
      </c>
      <c r="F9" s="11" t="s">
        <v>173</v>
      </c>
      <c r="G9" s="34" t="s">
        <v>150</v>
      </c>
      <c r="H9" s="35" t="s">
        <v>151</v>
      </c>
      <c r="I9" s="34" t="s">
        <v>152</v>
      </c>
      <c r="J9" s="21"/>
      <c r="K9" s="13" t="str">
        <f>"302,5"</f>
        <v>302,5</v>
      </c>
      <c r="L9" s="13" t="str">
        <f>"178,7775"</f>
        <v>178,7775</v>
      </c>
      <c r="M9" s="11" t="s">
        <v>153</v>
      </c>
    </row>
    <row r="11" spans="1:13" ht="16">
      <c r="F11" s="8"/>
      <c r="G11" s="5"/>
      <c r="K11" s="10"/>
      <c r="M11" s="7"/>
    </row>
    <row r="12" spans="1:13" ht="16">
      <c r="F12" s="8"/>
      <c r="G12" s="5"/>
      <c r="K12" s="10"/>
      <c r="M12" s="7"/>
    </row>
    <row r="13" spans="1:13" ht="16">
      <c r="F13" s="8"/>
      <c r="G13" s="5"/>
      <c r="K13" s="10"/>
      <c r="M13" s="7"/>
    </row>
    <row r="14" spans="1:13" ht="16">
      <c r="F14" s="8"/>
      <c r="G14" s="5"/>
      <c r="K14" s="10"/>
      <c r="M14" s="7"/>
    </row>
    <row r="15" spans="1:13" ht="16">
      <c r="F15" s="8"/>
      <c r="G15" s="5"/>
      <c r="K15" s="10"/>
      <c r="M15" s="7"/>
    </row>
    <row r="16" spans="1:13" ht="16">
      <c r="F16" s="8"/>
      <c r="G16" s="5"/>
      <c r="K16" s="10"/>
      <c r="M16" s="7"/>
    </row>
    <row r="17" spans="3:13" ht="16">
      <c r="F17" s="8"/>
      <c r="G17" s="5"/>
      <c r="K17" s="10"/>
      <c r="M17" s="7"/>
    </row>
    <row r="18" spans="3:13">
      <c r="G18" s="5"/>
      <c r="K18" s="10"/>
      <c r="M18" s="7"/>
    </row>
    <row r="19" spans="3:13" ht="18">
      <c r="C19" s="9"/>
      <c r="D19" s="9"/>
      <c r="E19" s="5"/>
      <c r="F19" s="6"/>
      <c r="G19" s="5"/>
      <c r="K19" s="10"/>
      <c r="M19" s="7"/>
    </row>
    <row r="20" spans="3:13" ht="16">
      <c r="C20" s="22"/>
      <c r="D20" s="22"/>
      <c r="E20" s="5"/>
      <c r="F20" s="6"/>
      <c r="G20" s="5"/>
      <c r="K20" s="10"/>
      <c r="M20" s="7"/>
    </row>
    <row r="21" spans="3:13" ht="14">
      <c r="C21" s="15"/>
      <c r="D21" s="16"/>
      <c r="E21" s="5"/>
      <c r="F21" s="6"/>
      <c r="G21" s="5"/>
      <c r="K21" s="10"/>
      <c r="M21" s="7"/>
    </row>
    <row r="22" spans="3:13" ht="14">
      <c r="C22" s="1"/>
      <c r="D22" s="1"/>
      <c r="E22" s="1"/>
      <c r="F22" s="43"/>
      <c r="G22" s="1"/>
      <c r="K22" s="10"/>
      <c r="M22" s="7"/>
    </row>
    <row r="23" spans="3:13">
      <c r="E23" s="10"/>
      <c r="F23" s="20"/>
      <c r="G23" s="19"/>
      <c r="K23" s="10"/>
      <c r="M23" s="7"/>
    </row>
    <row r="24" spans="3:13">
      <c r="E24" s="5"/>
      <c r="F24" s="6"/>
      <c r="G24" s="5"/>
      <c r="K24" s="10"/>
      <c r="M24" s="7"/>
    </row>
    <row r="25" spans="3:13">
      <c r="E25" s="5"/>
      <c r="F25" s="6"/>
      <c r="G25" s="5"/>
      <c r="K25" s="10"/>
      <c r="M25" s="7"/>
    </row>
    <row r="26" spans="3:13" ht="16">
      <c r="C26" s="22"/>
      <c r="D26" s="22"/>
      <c r="E26" s="5"/>
      <c r="F26" s="6"/>
      <c r="G26" s="5"/>
      <c r="K26" s="10"/>
      <c r="M26" s="7"/>
    </row>
    <row r="27" spans="3:13" ht="14">
      <c r="C27" s="15"/>
      <c r="D27" s="16"/>
      <c r="E27" s="5"/>
      <c r="F27" s="6"/>
      <c r="G27" s="5"/>
      <c r="K27" s="10"/>
      <c r="M27" s="7"/>
    </row>
    <row r="28" spans="3:13" ht="14">
      <c r="C28" s="1"/>
      <c r="D28" s="1"/>
      <c r="E28" s="1"/>
      <c r="F28" s="43"/>
      <c r="G28" s="1"/>
      <c r="K28" s="10"/>
      <c r="M28" s="7"/>
    </row>
    <row r="29" spans="3:13">
      <c r="E29" s="10"/>
      <c r="F29" s="20"/>
      <c r="G29" s="19"/>
      <c r="K29" s="10"/>
      <c r="M29" s="7"/>
    </row>
    <row r="30" spans="3:13">
      <c r="E30" s="5"/>
      <c r="F30" s="6"/>
      <c r="G30" s="5"/>
      <c r="K30" s="10"/>
      <c r="M30" s="7"/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5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0.83203125" style="5" bestFit="1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31.1640625" style="5" customWidth="1"/>
    <col min="7" max="9" width="5.5" style="10" customWidth="1"/>
    <col min="10" max="10" width="4.83203125" style="10" customWidth="1"/>
    <col min="11" max="11" width="10.5" style="7" bestFit="1" customWidth="1"/>
    <col min="12" max="12" width="8.6640625" style="7" bestFit="1" customWidth="1"/>
    <col min="13" max="13" width="19.5" style="5" bestFit="1" customWidth="1"/>
    <col min="14" max="16384" width="9.1640625" style="3"/>
  </cols>
  <sheetData>
    <row r="1" spans="1:13" s="2" customFormat="1" ht="29" customHeight="1">
      <c r="A1" s="48" t="s">
        <v>165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>
      <c r="A3" s="56" t="s">
        <v>183</v>
      </c>
      <c r="B3" s="65" t="s">
        <v>0</v>
      </c>
      <c r="C3" s="58" t="s">
        <v>184</v>
      </c>
      <c r="D3" s="58" t="s">
        <v>6</v>
      </c>
      <c r="E3" s="60" t="s">
        <v>185</v>
      </c>
      <c r="F3" s="62" t="s">
        <v>5</v>
      </c>
      <c r="G3" s="62" t="s">
        <v>140</v>
      </c>
      <c r="H3" s="62"/>
      <c r="I3" s="62"/>
      <c r="J3" s="62"/>
      <c r="K3" s="60" t="s">
        <v>8</v>
      </c>
      <c r="L3" s="60" t="s">
        <v>3</v>
      </c>
      <c r="M3" s="67" t="s">
        <v>2</v>
      </c>
    </row>
    <row r="4" spans="1:13" s="1" customFormat="1" ht="21" customHeight="1" thickBot="1">
      <c r="A4" s="57"/>
      <c r="B4" s="66"/>
      <c r="C4" s="59"/>
      <c r="D4" s="59"/>
      <c r="E4" s="61"/>
      <c r="F4" s="59"/>
      <c r="G4" s="4">
        <v>1</v>
      </c>
      <c r="H4" s="4">
        <v>2</v>
      </c>
      <c r="I4" s="4">
        <v>3</v>
      </c>
      <c r="J4" s="4" t="s">
        <v>4</v>
      </c>
      <c r="K4" s="61"/>
      <c r="L4" s="61"/>
      <c r="M4" s="68"/>
    </row>
    <row r="5" spans="1:13" ht="16">
      <c r="A5" s="69" t="s">
        <v>106</v>
      </c>
      <c r="B5" s="69"/>
      <c r="C5" s="70"/>
      <c r="D5" s="70"/>
      <c r="E5" s="70"/>
      <c r="F5" s="70"/>
      <c r="G5" s="70"/>
      <c r="H5" s="70"/>
      <c r="I5" s="70"/>
      <c r="J5" s="70"/>
    </row>
    <row r="6" spans="1:13">
      <c r="A6" s="21" t="s">
        <v>15</v>
      </c>
      <c r="B6" s="11" t="s">
        <v>107</v>
      </c>
      <c r="C6" s="11" t="s">
        <v>108</v>
      </c>
      <c r="D6" s="11" t="s">
        <v>109</v>
      </c>
      <c r="E6" s="12" t="s">
        <v>186</v>
      </c>
      <c r="F6" s="11" t="s">
        <v>170</v>
      </c>
      <c r="G6" s="34" t="s">
        <v>112</v>
      </c>
      <c r="H6" s="34" t="s">
        <v>113</v>
      </c>
      <c r="I6" s="34" t="s">
        <v>114</v>
      </c>
      <c r="J6" s="21"/>
      <c r="K6" s="13" t="str">
        <f>"332,5"</f>
        <v>332,5</v>
      </c>
      <c r="L6" s="13" t="str">
        <f>"189,9573"</f>
        <v>189,9573</v>
      </c>
      <c r="M6" s="11" t="s">
        <v>115</v>
      </c>
    </row>
    <row r="8" spans="1:13" ht="16">
      <c r="A8" s="63" t="s">
        <v>46</v>
      </c>
      <c r="B8" s="63"/>
      <c r="C8" s="64"/>
      <c r="D8" s="64"/>
      <c r="E8" s="64"/>
      <c r="F8" s="64"/>
      <c r="G8" s="64"/>
      <c r="H8" s="64"/>
      <c r="I8" s="64"/>
      <c r="J8" s="64"/>
    </row>
    <row r="9" spans="1:13">
      <c r="A9" s="21" t="s">
        <v>15</v>
      </c>
      <c r="B9" s="11" t="s">
        <v>47</v>
      </c>
      <c r="C9" s="11" t="s">
        <v>48</v>
      </c>
      <c r="D9" s="11" t="s">
        <v>116</v>
      </c>
      <c r="E9" s="12" t="s">
        <v>186</v>
      </c>
      <c r="F9" s="11" t="s">
        <v>173</v>
      </c>
      <c r="G9" s="34" t="s">
        <v>141</v>
      </c>
      <c r="H9" s="35" t="s">
        <v>142</v>
      </c>
      <c r="I9" s="35" t="s">
        <v>142</v>
      </c>
      <c r="J9" s="21"/>
      <c r="K9" s="13" t="str">
        <f>"260,0"</f>
        <v>260,0</v>
      </c>
      <c r="L9" s="13" t="str">
        <f>"146,3020"</f>
        <v>146,3020</v>
      </c>
      <c r="M9" s="11" t="s">
        <v>50</v>
      </c>
    </row>
    <row r="11" spans="1:13" ht="16">
      <c r="F11" s="8"/>
      <c r="G11" s="5"/>
      <c r="K11" s="10"/>
      <c r="M11" s="7"/>
    </row>
    <row r="12" spans="1:13" ht="16">
      <c r="F12" s="8"/>
      <c r="G12" s="5"/>
      <c r="K12" s="10"/>
      <c r="M12" s="7"/>
    </row>
    <row r="13" spans="1:13" ht="16">
      <c r="F13" s="8"/>
      <c r="G13" s="5"/>
      <c r="K13" s="10"/>
      <c r="M13" s="7"/>
    </row>
    <row r="14" spans="1:13" ht="16">
      <c r="F14" s="8"/>
      <c r="G14" s="5"/>
      <c r="K14" s="10"/>
      <c r="M14" s="7"/>
    </row>
    <row r="15" spans="1:13" ht="16">
      <c r="F15" s="8"/>
      <c r="G15" s="5"/>
      <c r="K15" s="10"/>
      <c r="M15" s="7"/>
    </row>
    <row r="16" spans="1:13" ht="16">
      <c r="F16" s="8"/>
      <c r="G16" s="5"/>
      <c r="K16" s="10"/>
      <c r="M16" s="7"/>
    </row>
    <row r="17" spans="3:13" ht="16">
      <c r="F17" s="8"/>
      <c r="G17" s="5"/>
      <c r="K17" s="10"/>
      <c r="M17" s="7"/>
    </row>
    <row r="18" spans="3:13">
      <c r="G18" s="5"/>
      <c r="K18" s="10"/>
      <c r="M18" s="7"/>
    </row>
    <row r="19" spans="3:13" ht="18">
      <c r="C19" s="9"/>
      <c r="D19" s="9"/>
      <c r="E19" s="5"/>
      <c r="F19" s="6"/>
      <c r="G19" s="5"/>
      <c r="K19" s="10"/>
      <c r="M19" s="7"/>
    </row>
    <row r="20" spans="3:13" ht="16">
      <c r="C20" s="22"/>
      <c r="D20" s="22"/>
      <c r="E20" s="5"/>
      <c r="F20" s="6"/>
      <c r="G20" s="5"/>
      <c r="K20" s="10"/>
      <c r="M20" s="7"/>
    </row>
    <row r="21" spans="3:13" ht="14">
      <c r="C21" s="15"/>
      <c r="D21" s="16"/>
      <c r="E21" s="5"/>
      <c r="F21" s="6"/>
      <c r="G21" s="5"/>
      <c r="K21" s="10"/>
      <c r="M21" s="7"/>
    </row>
    <row r="22" spans="3:13" ht="14">
      <c r="C22" s="1"/>
      <c r="D22" s="1"/>
      <c r="E22" s="1"/>
      <c r="F22" s="43"/>
      <c r="G22" s="1"/>
      <c r="K22" s="10"/>
      <c r="M22" s="7"/>
    </row>
    <row r="23" spans="3:13">
      <c r="E23" s="10"/>
      <c r="F23" s="20"/>
      <c r="G23" s="19"/>
      <c r="K23" s="10"/>
      <c r="M23" s="7"/>
    </row>
    <row r="24" spans="3:13">
      <c r="E24" s="10"/>
      <c r="F24" s="20"/>
      <c r="G24" s="19"/>
      <c r="K24" s="10"/>
      <c r="M24" s="7"/>
    </row>
    <row r="25" spans="3:13">
      <c r="E25" s="5"/>
      <c r="F25" s="6"/>
      <c r="G25" s="5"/>
      <c r="K25" s="10"/>
      <c r="M25" s="7"/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65"/>
  <sheetViews>
    <sheetView tabSelected="1" zoomScaleNormal="100"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1.5" style="5" bestFit="1" customWidth="1"/>
    <col min="3" max="3" width="28.5" style="5" bestFit="1" customWidth="1"/>
    <col min="4" max="4" width="21.5" style="5" customWidth="1"/>
    <col min="5" max="5" width="10.5" style="6" bestFit="1" customWidth="1"/>
    <col min="6" max="6" width="32.5" style="5" bestFit="1" customWidth="1"/>
    <col min="7" max="9" width="5.5" style="10" customWidth="1"/>
    <col min="10" max="10" width="4.83203125" style="10" customWidth="1"/>
    <col min="11" max="11" width="10.5" style="7" bestFit="1" customWidth="1"/>
    <col min="12" max="12" width="7.6640625" style="7" bestFit="1" customWidth="1"/>
    <col min="13" max="13" width="20.6640625" style="5" customWidth="1"/>
    <col min="14" max="16384" width="9.1640625" style="3"/>
  </cols>
  <sheetData>
    <row r="1" spans="1:13" s="2" customFormat="1" ht="29" customHeight="1">
      <c r="A1" s="48" t="s">
        <v>166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>
      <c r="A3" s="56" t="s">
        <v>183</v>
      </c>
      <c r="B3" s="65" t="s">
        <v>0</v>
      </c>
      <c r="C3" s="58" t="s">
        <v>184</v>
      </c>
      <c r="D3" s="58" t="s">
        <v>6</v>
      </c>
      <c r="E3" s="60" t="s">
        <v>185</v>
      </c>
      <c r="F3" s="62" t="s">
        <v>5</v>
      </c>
      <c r="G3" s="62" t="s">
        <v>192</v>
      </c>
      <c r="H3" s="62"/>
      <c r="I3" s="62"/>
      <c r="J3" s="62"/>
      <c r="K3" s="60" t="s">
        <v>8</v>
      </c>
      <c r="L3" s="60" t="s">
        <v>3</v>
      </c>
      <c r="M3" s="67" t="s">
        <v>2</v>
      </c>
    </row>
    <row r="4" spans="1:13" s="1" customFormat="1" ht="21" customHeight="1" thickBot="1">
      <c r="A4" s="57"/>
      <c r="B4" s="66"/>
      <c r="C4" s="59"/>
      <c r="D4" s="59"/>
      <c r="E4" s="61"/>
      <c r="F4" s="59"/>
      <c r="G4" s="4">
        <v>1</v>
      </c>
      <c r="H4" s="4">
        <v>2</v>
      </c>
      <c r="I4" s="4">
        <v>3</v>
      </c>
      <c r="J4" s="4" t="s">
        <v>4</v>
      </c>
      <c r="K4" s="61"/>
      <c r="L4" s="61"/>
      <c r="M4" s="68"/>
    </row>
    <row r="5" spans="1:13" ht="16">
      <c r="A5" s="69" t="s">
        <v>59</v>
      </c>
      <c r="B5" s="69"/>
      <c r="C5" s="70"/>
      <c r="D5" s="70"/>
      <c r="E5" s="70"/>
      <c r="F5" s="70"/>
      <c r="G5" s="70"/>
      <c r="H5" s="70"/>
      <c r="I5" s="70"/>
      <c r="J5" s="70"/>
    </row>
    <row r="6" spans="1:13">
      <c r="A6" s="21" t="s">
        <v>15</v>
      </c>
      <c r="B6" s="11" t="s">
        <v>60</v>
      </c>
      <c r="C6" s="11" t="s">
        <v>61</v>
      </c>
      <c r="D6" s="11" t="s">
        <v>62</v>
      </c>
      <c r="E6" s="12" t="s">
        <v>186</v>
      </c>
      <c r="F6" s="11" t="s">
        <v>167</v>
      </c>
      <c r="G6" s="34" t="s">
        <v>10</v>
      </c>
      <c r="H6" s="35" t="s">
        <v>63</v>
      </c>
      <c r="I6" s="35" t="s">
        <v>63</v>
      </c>
      <c r="J6" s="21"/>
      <c r="K6" s="13" t="str">
        <f>"25,0"</f>
        <v>25,0</v>
      </c>
      <c r="L6" s="13" t="str">
        <f>"19,6925"</f>
        <v>19,6925</v>
      </c>
      <c r="M6" s="11"/>
    </row>
    <row r="8" spans="1:13" ht="16">
      <c r="A8" s="63" t="s">
        <v>64</v>
      </c>
      <c r="B8" s="63"/>
      <c r="C8" s="64"/>
      <c r="D8" s="64"/>
      <c r="E8" s="64"/>
      <c r="F8" s="64"/>
      <c r="G8" s="64"/>
      <c r="H8" s="64"/>
      <c r="I8" s="64"/>
      <c r="J8" s="64"/>
    </row>
    <row r="9" spans="1:13">
      <c r="A9" s="21" t="s">
        <v>15</v>
      </c>
      <c r="B9" s="11" t="s">
        <v>65</v>
      </c>
      <c r="C9" s="11" t="s">
        <v>178</v>
      </c>
      <c r="D9" s="11" t="s">
        <v>66</v>
      </c>
      <c r="E9" s="12" t="s">
        <v>190</v>
      </c>
      <c r="F9" s="11" t="s">
        <v>174</v>
      </c>
      <c r="G9" s="34" t="s">
        <v>63</v>
      </c>
      <c r="H9" s="35" t="s">
        <v>67</v>
      </c>
      <c r="I9" s="35" t="s">
        <v>67</v>
      </c>
      <c r="J9" s="21"/>
      <c r="K9" s="13" t="str">
        <f>"35,0"</f>
        <v>35,0</v>
      </c>
      <c r="L9" s="13" t="str">
        <f>"34,9107"</f>
        <v>34,9107</v>
      </c>
      <c r="M9" s="11"/>
    </row>
    <row r="11" spans="1:13" ht="16">
      <c r="A11" s="63" t="s">
        <v>16</v>
      </c>
      <c r="B11" s="63"/>
      <c r="C11" s="64"/>
      <c r="D11" s="64"/>
      <c r="E11" s="64"/>
      <c r="F11" s="64"/>
      <c r="G11" s="64"/>
      <c r="H11" s="64"/>
      <c r="I11" s="64"/>
      <c r="J11" s="64"/>
    </row>
    <row r="12" spans="1:13">
      <c r="A12" s="21" t="s">
        <v>15</v>
      </c>
      <c r="B12" s="11" t="s">
        <v>68</v>
      </c>
      <c r="C12" s="11" t="s">
        <v>179</v>
      </c>
      <c r="D12" s="11" t="s">
        <v>69</v>
      </c>
      <c r="E12" s="12" t="s">
        <v>190</v>
      </c>
      <c r="F12" s="11" t="s">
        <v>174</v>
      </c>
      <c r="G12" s="34" t="s">
        <v>70</v>
      </c>
      <c r="H12" s="35" t="s">
        <v>38</v>
      </c>
      <c r="I12" s="35" t="s">
        <v>38</v>
      </c>
      <c r="J12" s="21"/>
      <c r="K12" s="13" t="str">
        <f>"37,5"</f>
        <v>37,5</v>
      </c>
      <c r="L12" s="13" t="str">
        <f>"34,0425"</f>
        <v>34,0425</v>
      </c>
      <c r="M12" s="11"/>
    </row>
    <row r="14" spans="1:13" ht="16">
      <c r="A14" s="63" t="s">
        <v>17</v>
      </c>
      <c r="B14" s="63"/>
      <c r="C14" s="64"/>
      <c r="D14" s="64"/>
      <c r="E14" s="64"/>
      <c r="F14" s="64"/>
      <c r="G14" s="64"/>
      <c r="H14" s="64"/>
      <c r="I14" s="64"/>
      <c r="J14" s="64"/>
    </row>
    <row r="15" spans="1:13">
      <c r="A15" s="21" t="s">
        <v>15</v>
      </c>
      <c r="B15" s="11" t="s">
        <v>18</v>
      </c>
      <c r="C15" s="11" t="s">
        <v>19</v>
      </c>
      <c r="D15" s="11" t="s">
        <v>20</v>
      </c>
      <c r="E15" s="12" t="s">
        <v>186</v>
      </c>
      <c r="F15" s="11" t="s">
        <v>173</v>
      </c>
      <c r="G15" s="34" t="s">
        <v>71</v>
      </c>
      <c r="H15" s="34" t="s">
        <v>34</v>
      </c>
      <c r="I15" s="34" t="s">
        <v>39</v>
      </c>
      <c r="J15" s="21"/>
      <c r="K15" s="13" t="str">
        <f>"52,5"</f>
        <v>52,5</v>
      </c>
      <c r="L15" s="13" t="str">
        <f>"41,3385"</f>
        <v>41,3385</v>
      </c>
      <c r="M15" s="11"/>
    </row>
    <row r="17" spans="1:13" ht="16">
      <c r="A17" s="63" t="s">
        <v>21</v>
      </c>
      <c r="B17" s="63"/>
      <c r="C17" s="64"/>
      <c r="D17" s="64"/>
      <c r="E17" s="64"/>
      <c r="F17" s="64"/>
      <c r="G17" s="64"/>
      <c r="H17" s="64"/>
      <c r="I17" s="64"/>
      <c r="J17" s="64"/>
    </row>
    <row r="18" spans="1:13">
      <c r="A18" s="29" t="s">
        <v>15</v>
      </c>
      <c r="B18" s="23" t="s">
        <v>35</v>
      </c>
      <c r="C18" s="23" t="s">
        <v>180</v>
      </c>
      <c r="D18" s="23" t="s">
        <v>36</v>
      </c>
      <c r="E18" s="24" t="s">
        <v>187</v>
      </c>
      <c r="F18" s="23" t="s">
        <v>162</v>
      </c>
      <c r="G18" s="30" t="s">
        <v>31</v>
      </c>
      <c r="H18" s="39" t="s">
        <v>72</v>
      </c>
      <c r="I18" s="39" t="s">
        <v>72</v>
      </c>
      <c r="J18" s="29"/>
      <c r="K18" s="25" t="str">
        <f>"55,0"</f>
        <v>55,0</v>
      </c>
      <c r="L18" s="25" t="str">
        <f>"40,0345"</f>
        <v>40,0345</v>
      </c>
      <c r="M18" s="23" t="s">
        <v>41</v>
      </c>
    </row>
    <row r="19" spans="1:13">
      <c r="A19" s="40" t="s">
        <v>15</v>
      </c>
      <c r="B19" s="36" t="s">
        <v>22</v>
      </c>
      <c r="C19" s="36" t="s">
        <v>23</v>
      </c>
      <c r="D19" s="36" t="s">
        <v>24</v>
      </c>
      <c r="E19" s="37" t="s">
        <v>186</v>
      </c>
      <c r="F19" s="36" t="s">
        <v>173</v>
      </c>
      <c r="G19" s="41" t="s">
        <v>71</v>
      </c>
      <c r="H19" s="41" t="s">
        <v>34</v>
      </c>
      <c r="I19" s="42" t="s">
        <v>31</v>
      </c>
      <c r="J19" s="40"/>
      <c r="K19" s="38" t="str">
        <f>"50,0"</f>
        <v>50,0</v>
      </c>
      <c r="L19" s="38" t="str">
        <f>"34,9500"</f>
        <v>34,9500</v>
      </c>
      <c r="M19" s="36"/>
    </row>
    <row r="20" spans="1:13">
      <c r="A20" s="31" t="s">
        <v>15</v>
      </c>
      <c r="B20" s="26" t="s">
        <v>73</v>
      </c>
      <c r="C20" s="26" t="s">
        <v>181</v>
      </c>
      <c r="D20" s="26" t="s">
        <v>74</v>
      </c>
      <c r="E20" s="27" t="s">
        <v>191</v>
      </c>
      <c r="F20" s="26" t="s">
        <v>167</v>
      </c>
      <c r="G20" s="32" t="s">
        <v>34</v>
      </c>
      <c r="H20" s="32" t="s">
        <v>72</v>
      </c>
      <c r="I20" s="33" t="s">
        <v>32</v>
      </c>
      <c r="J20" s="31"/>
      <c r="K20" s="28" t="str">
        <f>"57,5"</f>
        <v>57,5</v>
      </c>
      <c r="L20" s="28" t="str">
        <f>"40,4025"</f>
        <v>40,4025</v>
      </c>
      <c r="M20" s="26" t="s">
        <v>75</v>
      </c>
    </row>
    <row r="22" spans="1:13" ht="16">
      <c r="A22" s="63" t="s">
        <v>59</v>
      </c>
      <c r="B22" s="63"/>
      <c r="C22" s="64"/>
      <c r="D22" s="64"/>
      <c r="E22" s="64"/>
      <c r="F22" s="64"/>
      <c r="G22" s="64"/>
      <c r="H22" s="64"/>
      <c r="I22" s="64"/>
      <c r="J22" s="64"/>
    </row>
    <row r="23" spans="1:13">
      <c r="A23" s="21" t="s">
        <v>15</v>
      </c>
      <c r="B23" s="11" t="s">
        <v>76</v>
      </c>
      <c r="C23" s="11" t="s">
        <v>77</v>
      </c>
      <c r="D23" s="11" t="s">
        <v>78</v>
      </c>
      <c r="E23" s="12" t="s">
        <v>186</v>
      </c>
      <c r="F23" s="11" t="s">
        <v>169</v>
      </c>
      <c r="G23" s="35" t="s">
        <v>31</v>
      </c>
      <c r="H23" s="34" t="s">
        <v>72</v>
      </c>
      <c r="I23" s="34" t="s">
        <v>32</v>
      </c>
      <c r="J23" s="21"/>
      <c r="K23" s="13" t="str">
        <f>"60,0"</f>
        <v>60,0</v>
      </c>
      <c r="L23" s="13" t="str">
        <f>"40,2165"</f>
        <v>40,2165</v>
      </c>
      <c r="M23" s="11"/>
    </row>
    <row r="25" spans="1:13" ht="16">
      <c r="A25" s="63" t="s">
        <v>9</v>
      </c>
      <c r="B25" s="63"/>
      <c r="C25" s="64"/>
      <c r="D25" s="64"/>
      <c r="E25" s="64"/>
      <c r="F25" s="64"/>
      <c r="G25" s="64"/>
      <c r="H25" s="64"/>
      <c r="I25" s="64"/>
      <c r="J25" s="64"/>
    </row>
    <row r="26" spans="1:13">
      <c r="A26" s="21" t="s">
        <v>15</v>
      </c>
      <c r="B26" s="11" t="s">
        <v>25</v>
      </c>
      <c r="C26" s="11" t="s">
        <v>26</v>
      </c>
      <c r="D26" s="11" t="s">
        <v>27</v>
      </c>
      <c r="E26" s="12" t="s">
        <v>186</v>
      </c>
      <c r="F26" s="11" t="s">
        <v>173</v>
      </c>
      <c r="G26" s="34" t="s">
        <v>34</v>
      </c>
      <c r="H26" s="34" t="s">
        <v>31</v>
      </c>
      <c r="I26" s="34" t="s">
        <v>32</v>
      </c>
      <c r="J26" s="21"/>
      <c r="K26" s="13" t="str">
        <f>"60,0"</f>
        <v>60,0</v>
      </c>
      <c r="L26" s="13" t="str">
        <f>"38,3790"</f>
        <v>38,3790</v>
      </c>
      <c r="M26" s="11" t="s">
        <v>28</v>
      </c>
    </row>
    <row r="28" spans="1:13" ht="16">
      <c r="A28" s="63" t="s">
        <v>79</v>
      </c>
      <c r="B28" s="63"/>
      <c r="C28" s="64"/>
      <c r="D28" s="64"/>
      <c r="E28" s="64"/>
      <c r="F28" s="64"/>
      <c r="G28" s="64"/>
      <c r="H28" s="64"/>
      <c r="I28" s="64"/>
      <c r="J28" s="64"/>
    </row>
    <row r="29" spans="1:13">
      <c r="A29" s="21" t="s">
        <v>15</v>
      </c>
      <c r="B29" s="11" t="s">
        <v>80</v>
      </c>
      <c r="C29" s="11" t="s">
        <v>81</v>
      </c>
      <c r="D29" s="11" t="s">
        <v>82</v>
      </c>
      <c r="E29" s="12" t="s">
        <v>186</v>
      </c>
      <c r="F29" s="11" t="s">
        <v>172</v>
      </c>
      <c r="G29" s="34" t="s">
        <v>32</v>
      </c>
      <c r="H29" s="34" t="s">
        <v>33</v>
      </c>
      <c r="I29" s="34" t="s">
        <v>83</v>
      </c>
      <c r="J29" s="21"/>
      <c r="K29" s="13" t="str">
        <f>"70,0"</f>
        <v>70,0</v>
      </c>
      <c r="L29" s="13" t="str">
        <f>"41,9090"</f>
        <v>41,9090</v>
      </c>
      <c r="M29" s="11"/>
    </row>
    <row r="31" spans="1:13" ht="16">
      <c r="F31" s="8"/>
      <c r="G31" s="5"/>
      <c r="K31" s="10"/>
      <c r="M31" s="7"/>
    </row>
    <row r="32" spans="1:13" ht="16">
      <c r="F32" s="8"/>
      <c r="G32" s="5"/>
      <c r="K32" s="10"/>
      <c r="M32" s="7"/>
    </row>
    <row r="33" spans="2:13" ht="18">
      <c r="B33" s="9" t="s">
        <v>7</v>
      </c>
      <c r="C33" s="9"/>
      <c r="K33" s="10"/>
      <c r="M33" s="7"/>
    </row>
    <row r="34" spans="2:13" ht="16">
      <c r="B34" s="14" t="s">
        <v>11</v>
      </c>
      <c r="C34" s="14"/>
      <c r="K34" s="10"/>
      <c r="M34" s="7"/>
    </row>
    <row r="35" spans="2:13" ht="14">
      <c r="B35" s="15"/>
      <c r="C35" s="16" t="s">
        <v>29</v>
      </c>
      <c r="K35" s="10"/>
      <c r="M35" s="7"/>
    </row>
    <row r="36" spans="2:13" ht="14">
      <c r="B36" s="17" t="s">
        <v>12</v>
      </c>
      <c r="C36" s="17" t="s">
        <v>13</v>
      </c>
      <c r="D36" s="17" t="s">
        <v>177</v>
      </c>
      <c r="E36" s="18" t="s">
        <v>14</v>
      </c>
      <c r="F36" s="17" t="s">
        <v>57</v>
      </c>
      <c r="K36" s="10"/>
      <c r="M36" s="7"/>
    </row>
    <row r="37" spans="2:13">
      <c r="B37" s="5" t="s">
        <v>80</v>
      </c>
      <c r="C37" s="5" t="s">
        <v>29</v>
      </c>
      <c r="D37" s="10" t="s">
        <v>85</v>
      </c>
      <c r="E37" s="20">
        <v>70</v>
      </c>
      <c r="F37" s="19">
        <v>41.908999085426302</v>
      </c>
      <c r="K37" s="10"/>
      <c r="M37" s="7"/>
    </row>
    <row r="38" spans="2:13">
      <c r="B38" s="5" t="s">
        <v>18</v>
      </c>
      <c r="C38" s="5" t="s">
        <v>29</v>
      </c>
      <c r="D38" s="10" t="s">
        <v>30</v>
      </c>
      <c r="E38" s="20">
        <v>52.5</v>
      </c>
      <c r="F38" s="19">
        <v>41.338500380516102</v>
      </c>
      <c r="K38" s="10"/>
      <c r="M38" s="7"/>
    </row>
    <row r="39" spans="2:13">
      <c r="B39" s="5" t="s">
        <v>76</v>
      </c>
      <c r="C39" s="5" t="s">
        <v>29</v>
      </c>
      <c r="D39" s="10" t="s">
        <v>84</v>
      </c>
      <c r="E39" s="20">
        <v>60</v>
      </c>
      <c r="F39" s="19">
        <v>40.216498374939</v>
      </c>
      <c r="K39" s="10"/>
      <c r="M39" s="7"/>
    </row>
    <row r="40" spans="2:13" ht="16">
      <c r="D40" s="14"/>
      <c r="E40" s="5"/>
      <c r="F40" s="6"/>
      <c r="G40" s="5"/>
      <c r="K40" s="10"/>
      <c r="M40" s="7"/>
    </row>
    <row r="41" spans="2:13" ht="14">
      <c r="C41" s="15"/>
      <c r="D41" s="16"/>
      <c r="E41" s="5"/>
      <c r="F41" s="6"/>
      <c r="G41" s="5"/>
      <c r="K41" s="10"/>
      <c r="M41" s="7"/>
    </row>
    <row r="42" spans="2:13">
      <c r="K42" s="10"/>
      <c r="M42" s="7"/>
    </row>
    <row r="43" spans="2:13">
      <c r="K43" s="10"/>
      <c r="M43" s="7"/>
    </row>
    <row r="44" spans="2:13">
      <c r="K44" s="10"/>
      <c r="M44" s="7"/>
    </row>
    <row r="45" spans="2:13">
      <c r="K45" s="10"/>
      <c r="M45" s="7"/>
    </row>
    <row r="46" spans="2:13">
      <c r="K46" s="10"/>
      <c r="M46" s="7"/>
    </row>
    <row r="47" spans="2:13">
      <c r="K47" s="10"/>
      <c r="M47" s="7"/>
    </row>
    <row r="48" spans="2:13" ht="14">
      <c r="C48" s="1"/>
      <c r="D48" s="1"/>
      <c r="E48" s="1"/>
      <c r="F48" s="43"/>
      <c r="G48" s="1"/>
      <c r="K48" s="10"/>
      <c r="M48" s="7"/>
    </row>
    <row r="49" spans="3:13">
      <c r="E49" s="10"/>
      <c r="F49" s="20"/>
      <c r="G49" s="19"/>
      <c r="K49" s="10"/>
      <c r="M49" s="7"/>
    </row>
    <row r="50" spans="3:13">
      <c r="E50" s="10"/>
      <c r="F50" s="20"/>
      <c r="G50" s="19"/>
      <c r="K50" s="10"/>
      <c r="M50" s="7"/>
    </row>
    <row r="51" spans="3:13">
      <c r="E51" s="5"/>
      <c r="F51" s="6"/>
      <c r="G51" s="5"/>
      <c r="K51" s="10"/>
      <c r="M51" s="7"/>
    </row>
    <row r="52" spans="3:13" ht="14">
      <c r="C52" s="15"/>
      <c r="D52" s="16"/>
      <c r="E52" s="5"/>
      <c r="F52" s="6"/>
      <c r="G52" s="5"/>
      <c r="K52" s="10"/>
      <c r="M52" s="7"/>
    </row>
    <row r="53" spans="3:13" ht="14">
      <c r="C53" s="1"/>
      <c r="D53" s="1"/>
      <c r="E53" s="1"/>
      <c r="F53" s="43"/>
      <c r="G53" s="1"/>
      <c r="K53" s="10"/>
      <c r="M53" s="7"/>
    </row>
    <row r="54" spans="3:13">
      <c r="E54" s="10"/>
      <c r="F54" s="20"/>
      <c r="G54" s="19"/>
      <c r="K54" s="10"/>
      <c r="M54" s="7"/>
    </row>
    <row r="55" spans="3:13">
      <c r="E55" s="5"/>
      <c r="F55" s="6"/>
      <c r="G55" s="5"/>
      <c r="K55" s="10"/>
      <c r="M55" s="7"/>
    </row>
    <row r="56" spans="3:13">
      <c r="K56" s="10"/>
      <c r="M56" s="7"/>
    </row>
    <row r="57" spans="3:13">
      <c r="K57" s="10"/>
      <c r="M57" s="7"/>
    </row>
    <row r="58" spans="3:13">
      <c r="K58" s="10"/>
      <c r="M58" s="7"/>
    </row>
    <row r="59" spans="3:13">
      <c r="K59" s="10"/>
      <c r="M59" s="7"/>
    </row>
    <row r="60" spans="3:13">
      <c r="K60" s="10"/>
      <c r="M60" s="7"/>
    </row>
    <row r="61" spans="3:13">
      <c r="E61" s="5"/>
      <c r="F61" s="6"/>
      <c r="G61" s="5"/>
      <c r="K61" s="10"/>
      <c r="M61" s="7"/>
    </row>
    <row r="62" spans="3:13" ht="14">
      <c r="C62" s="15"/>
      <c r="D62" s="16"/>
      <c r="E62" s="5"/>
      <c r="F62" s="6"/>
      <c r="G62" s="5"/>
      <c r="K62" s="10"/>
      <c r="M62" s="7"/>
    </row>
    <row r="63" spans="3:13" ht="14">
      <c r="C63" s="1"/>
      <c r="D63" s="1"/>
      <c r="E63" s="1"/>
      <c r="F63" s="43"/>
      <c r="G63" s="1"/>
      <c r="K63" s="10"/>
      <c r="M63" s="7"/>
    </row>
    <row r="64" spans="3:13">
      <c r="E64" s="10"/>
      <c r="F64" s="20"/>
      <c r="G64" s="19"/>
      <c r="K64" s="10"/>
      <c r="M64" s="7"/>
    </row>
    <row r="65" spans="5:13">
      <c r="E65" s="5"/>
      <c r="F65" s="6"/>
      <c r="G65" s="5"/>
      <c r="K65" s="10"/>
      <c r="M65" s="7"/>
    </row>
  </sheetData>
  <mergeCells count="19">
    <mergeCell ref="A28:J28"/>
    <mergeCell ref="B3:B4"/>
    <mergeCell ref="A8:J8"/>
    <mergeCell ref="A11:J11"/>
    <mergeCell ref="A14:J14"/>
    <mergeCell ref="A17:J17"/>
    <mergeCell ref="A22:J22"/>
    <mergeCell ref="A25:J25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1"/>
  <sheetViews>
    <sheetView zoomScaleNormal="100"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0.83203125" style="5" bestFit="1" customWidth="1"/>
    <col min="3" max="3" width="27.6640625" style="5" bestFit="1" customWidth="1"/>
    <col min="4" max="4" width="21.5" style="5" bestFit="1" customWidth="1"/>
    <col min="5" max="5" width="10.5" style="6" bestFit="1" customWidth="1"/>
    <col min="6" max="6" width="28.6640625" style="5" bestFit="1" customWidth="1"/>
    <col min="7" max="9" width="5.5" style="10" customWidth="1"/>
    <col min="10" max="10" width="4.83203125" style="10" customWidth="1"/>
    <col min="11" max="11" width="10.5" style="7" bestFit="1" customWidth="1"/>
    <col min="12" max="12" width="7.6640625" style="7" bestFit="1" customWidth="1"/>
    <col min="13" max="13" width="19.5" style="5" bestFit="1" customWidth="1"/>
    <col min="14" max="16384" width="9.1640625" style="3"/>
  </cols>
  <sheetData>
    <row r="1" spans="1:13" s="2" customFormat="1" ht="29" customHeight="1">
      <c r="A1" s="48" t="s">
        <v>168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>
      <c r="A3" s="56" t="s">
        <v>183</v>
      </c>
      <c r="B3" s="65" t="s">
        <v>0</v>
      </c>
      <c r="C3" s="58" t="s">
        <v>184</v>
      </c>
      <c r="D3" s="58" t="s">
        <v>6</v>
      </c>
      <c r="E3" s="60" t="s">
        <v>185</v>
      </c>
      <c r="F3" s="62" t="s">
        <v>5</v>
      </c>
      <c r="G3" s="62" t="s">
        <v>192</v>
      </c>
      <c r="H3" s="62"/>
      <c r="I3" s="62"/>
      <c r="J3" s="62"/>
      <c r="K3" s="60" t="s">
        <v>8</v>
      </c>
      <c r="L3" s="60" t="s">
        <v>3</v>
      </c>
      <c r="M3" s="67" t="s">
        <v>2</v>
      </c>
    </row>
    <row r="4" spans="1:13" s="1" customFormat="1" ht="21" customHeight="1" thickBot="1">
      <c r="A4" s="57"/>
      <c r="B4" s="66"/>
      <c r="C4" s="59"/>
      <c r="D4" s="59"/>
      <c r="E4" s="61"/>
      <c r="F4" s="59"/>
      <c r="G4" s="4">
        <v>1</v>
      </c>
      <c r="H4" s="4">
        <v>2</v>
      </c>
      <c r="I4" s="4">
        <v>3</v>
      </c>
      <c r="J4" s="4" t="s">
        <v>4</v>
      </c>
      <c r="K4" s="61"/>
      <c r="L4" s="61"/>
      <c r="M4" s="68"/>
    </row>
    <row r="5" spans="1:13" ht="16">
      <c r="A5" s="69" t="s">
        <v>16</v>
      </c>
      <c r="B5" s="69"/>
      <c r="C5" s="70"/>
      <c r="D5" s="70"/>
      <c r="E5" s="70"/>
      <c r="F5" s="70"/>
      <c r="G5" s="70"/>
      <c r="H5" s="70"/>
      <c r="I5" s="70"/>
      <c r="J5" s="70"/>
    </row>
    <row r="6" spans="1:13">
      <c r="A6" s="21" t="s">
        <v>15</v>
      </c>
      <c r="B6" s="11" t="s">
        <v>42</v>
      </c>
      <c r="C6" s="11" t="s">
        <v>182</v>
      </c>
      <c r="D6" s="11" t="s">
        <v>43</v>
      </c>
      <c r="E6" s="12" t="s">
        <v>190</v>
      </c>
      <c r="F6" s="11" t="s">
        <v>162</v>
      </c>
      <c r="G6" s="34" t="s">
        <v>44</v>
      </c>
      <c r="H6" s="34" t="s">
        <v>45</v>
      </c>
      <c r="I6" s="34" t="s">
        <v>37</v>
      </c>
      <c r="J6" s="21"/>
      <c r="K6" s="13" t="str">
        <f>"20,0"</f>
        <v>20,0</v>
      </c>
      <c r="L6" s="13" t="str">
        <f>"19,1454"</f>
        <v>19,1454</v>
      </c>
      <c r="M6" s="11" t="s">
        <v>28</v>
      </c>
    </row>
    <row r="8" spans="1:13" ht="16">
      <c r="A8" s="63" t="s">
        <v>46</v>
      </c>
      <c r="B8" s="63"/>
      <c r="C8" s="64"/>
      <c r="D8" s="64"/>
      <c r="E8" s="64"/>
      <c r="F8" s="64"/>
      <c r="G8" s="64"/>
      <c r="H8" s="64"/>
      <c r="I8" s="64"/>
      <c r="J8" s="64"/>
    </row>
    <row r="9" spans="1:13">
      <c r="A9" s="21" t="s">
        <v>58</v>
      </c>
      <c r="B9" s="11" t="s">
        <v>47</v>
      </c>
      <c r="C9" s="11" t="s">
        <v>48</v>
      </c>
      <c r="D9" s="11" t="s">
        <v>49</v>
      </c>
      <c r="E9" s="12" t="s">
        <v>186</v>
      </c>
      <c r="F9" s="11" t="s">
        <v>173</v>
      </c>
      <c r="G9" s="35" t="s">
        <v>40</v>
      </c>
      <c r="H9" s="35" t="s">
        <v>40</v>
      </c>
      <c r="I9" s="35" t="s">
        <v>40</v>
      </c>
      <c r="J9" s="21"/>
      <c r="K9" s="44">
        <v>0</v>
      </c>
      <c r="L9" s="13" t="str">
        <f>"0,0000"</f>
        <v>0,0000</v>
      </c>
      <c r="M9" s="11" t="s">
        <v>50</v>
      </c>
    </row>
    <row r="11" spans="1:13" ht="16">
      <c r="A11" s="63" t="s">
        <v>51</v>
      </c>
      <c r="B11" s="63"/>
      <c r="C11" s="64"/>
      <c r="D11" s="64"/>
      <c r="E11" s="64"/>
      <c r="F11" s="64"/>
      <c r="G11" s="64"/>
      <c r="H11" s="64"/>
      <c r="I11" s="64"/>
      <c r="J11" s="64"/>
    </row>
    <row r="12" spans="1:13">
      <c r="A12" s="21" t="s">
        <v>15</v>
      </c>
      <c r="B12" s="11" t="s">
        <v>52</v>
      </c>
      <c r="C12" s="11" t="s">
        <v>53</v>
      </c>
      <c r="D12" s="11" t="s">
        <v>54</v>
      </c>
      <c r="E12" s="12" t="s">
        <v>186</v>
      </c>
      <c r="F12" s="11" t="s">
        <v>173</v>
      </c>
      <c r="G12" s="34" t="s">
        <v>40</v>
      </c>
      <c r="H12" s="34" t="s">
        <v>55</v>
      </c>
      <c r="I12" s="35" t="s">
        <v>56</v>
      </c>
      <c r="J12" s="21"/>
      <c r="K12" s="13" t="str">
        <f>"85,0"</f>
        <v>85,0</v>
      </c>
      <c r="L12" s="13" t="str">
        <f>"44,0993"</f>
        <v>44,0993</v>
      </c>
      <c r="M12" s="11"/>
    </row>
    <row r="14" spans="1:13" ht="16">
      <c r="F14" s="8"/>
      <c r="G14" s="5"/>
      <c r="K14" s="10"/>
      <c r="M14" s="7"/>
    </row>
    <row r="15" spans="1:13" ht="16">
      <c r="F15" s="8"/>
      <c r="G15" s="5"/>
      <c r="K15" s="10"/>
      <c r="M15" s="7"/>
    </row>
    <row r="16" spans="1:13" ht="16">
      <c r="F16" s="8"/>
      <c r="G16" s="5"/>
      <c r="K16" s="10"/>
      <c r="M16" s="7"/>
    </row>
    <row r="17" spans="3:13" ht="16">
      <c r="F17" s="8"/>
      <c r="G17" s="5"/>
      <c r="K17" s="10"/>
      <c r="M17" s="7"/>
    </row>
    <row r="18" spans="3:13" ht="16">
      <c r="F18" s="8"/>
      <c r="G18" s="5"/>
      <c r="K18" s="10"/>
      <c r="M18" s="7"/>
    </row>
    <row r="19" spans="3:13" ht="16">
      <c r="F19" s="8"/>
      <c r="G19" s="5"/>
      <c r="K19" s="10"/>
      <c r="M19" s="7"/>
    </row>
    <row r="20" spans="3:13" ht="16">
      <c r="F20" s="8"/>
      <c r="G20" s="5"/>
      <c r="K20" s="10"/>
      <c r="M20" s="7"/>
    </row>
    <row r="21" spans="3:13">
      <c r="G21" s="5"/>
      <c r="K21" s="10"/>
      <c r="M21" s="7"/>
    </row>
    <row r="22" spans="3:13" ht="18">
      <c r="C22" s="9"/>
      <c r="D22" s="9"/>
      <c r="E22" s="5"/>
      <c r="F22" s="6"/>
      <c r="G22" s="5"/>
      <c r="K22" s="10"/>
      <c r="M22" s="7"/>
    </row>
    <row r="23" spans="3:13" ht="16">
      <c r="C23" s="22"/>
      <c r="D23" s="22"/>
      <c r="E23" s="5"/>
      <c r="F23" s="6"/>
      <c r="G23" s="5"/>
      <c r="K23" s="10"/>
      <c r="M23" s="7"/>
    </row>
    <row r="24" spans="3:13" ht="14">
      <c r="C24" s="15"/>
      <c r="D24" s="16"/>
      <c r="E24" s="5"/>
      <c r="F24" s="6"/>
      <c r="G24" s="5"/>
      <c r="K24" s="10"/>
      <c r="M24" s="7"/>
    </row>
    <row r="25" spans="3:13" ht="14">
      <c r="C25" s="1"/>
      <c r="D25" s="1"/>
      <c r="E25" s="1"/>
      <c r="F25" s="43"/>
      <c r="G25" s="1"/>
      <c r="K25" s="10"/>
      <c r="M25" s="7"/>
    </row>
    <row r="26" spans="3:13">
      <c r="E26" s="10"/>
      <c r="F26" s="20"/>
      <c r="G26" s="19"/>
      <c r="K26" s="10"/>
      <c r="M26" s="7"/>
    </row>
    <row r="27" spans="3:13">
      <c r="E27" s="5"/>
      <c r="F27" s="6"/>
      <c r="G27" s="5"/>
      <c r="K27" s="10"/>
      <c r="M27" s="7"/>
    </row>
    <row r="28" spans="3:13" ht="14">
      <c r="C28" s="15"/>
      <c r="D28" s="16"/>
      <c r="E28" s="5"/>
      <c r="F28" s="6"/>
      <c r="G28" s="5"/>
      <c r="K28" s="10"/>
      <c r="M28" s="7"/>
    </row>
    <row r="29" spans="3:13" ht="14">
      <c r="C29" s="1"/>
      <c r="D29" s="1"/>
      <c r="E29" s="1"/>
      <c r="F29" s="43"/>
      <c r="G29" s="1"/>
      <c r="K29" s="10"/>
      <c r="M29" s="7"/>
    </row>
    <row r="30" spans="3:13">
      <c r="E30" s="10"/>
      <c r="F30" s="20"/>
      <c r="G30" s="19"/>
      <c r="K30" s="10"/>
      <c r="M30" s="7"/>
    </row>
    <row r="31" spans="3:13">
      <c r="E31" s="5"/>
      <c r="F31" s="6"/>
      <c r="G31" s="5"/>
      <c r="K31" s="10"/>
      <c r="M31" s="7"/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WRPF Двоеборье без экип</vt:lpstr>
      <vt:lpstr>WRPF Жим лежа без экип ДК</vt:lpstr>
      <vt:lpstr>WRPF Жим лежа без экип</vt:lpstr>
      <vt:lpstr>WRPF Тяга без экипировки ДК</vt:lpstr>
      <vt:lpstr>WRPF Тяга без экипировки</vt:lpstr>
      <vt:lpstr>WRPF Подъем на бицепс ДК</vt:lpstr>
      <vt:lpstr>WRPF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2022-12-25T08:14:01Z</dcterms:modified>
</cp:coreProperties>
</file>