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Февраль/"/>
    </mc:Choice>
  </mc:AlternateContent>
  <xr:revisionPtr revIDLastSave="0" documentId="13_ncr:1_{C4B04214-A3D3-0645-9C36-B8FD51D658BE}" xr6:coauthVersionLast="45" xr6:coauthVersionMax="45" xr10:uidLastSave="{00000000-0000-0000-0000-000000000000}"/>
  <bookViews>
    <workbookView xWindow="480" yWindow="460" windowWidth="28180" windowHeight="14680" firstSheet="6" activeTab="11" xr2:uid="{00000000-000D-0000-FFFF-FFFF00000000}"/>
  </bookViews>
  <sheets>
    <sheet name="WRPF ПЛ без экипировки ДК" sheetId="8" r:id="rId1"/>
    <sheet name="WRPF ПЛ без экипировки" sheetId="7" r:id="rId2"/>
    <sheet name="WRPF Двоеборье без экип" sheetId="21" r:id="rId3"/>
    <sheet name="WRPF Жим лежа без экип ДК" sheetId="12" r:id="rId4"/>
    <sheet name="WRPF Жим лежа без экип" sheetId="11" r:id="rId5"/>
    <sheet name="WRPF Военный жим ДК" sheetId="16" r:id="rId6"/>
    <sheet name="WRPF Военный жим" sheetId="10" r:id="rId7"/>
    <sheet name="WEPF Жим софт однопетельная ДК" sheetId="13" r:id="rId8"/>
    <sheet name="WEPF Жим софт однопетельная" sheetId="9" r:id="rId9"/>
    <sheet name="WRPF Жим СФО" sheetId="27" r:id="rId10"/>
    <sheet name="WRPF Тяга без экипировки ДК" sheetId="20" r:id="rId11"/>
    <sheet name="WRPF Тяга без экипировки" sheetId="19" r:id="rId1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6" l="1"/>
  <c r="K6" i="16"/>
  <c r="L12" i="27" l="1"/>
  <c r="K12" i="27"/>
  <c r="L9" i="27"/>
  <c r="K9" i="27"/>
  <c r="L6" i="27"/>
  <c r="K6" i="27"/>
  <c r="P12" i="21"/>
  <c r="O12" i="21"/>
  <c r="P9" i="21"/>
  <c r="O9" i="21"/>
  <c r="P6" i="21"/>
  <c r="O6" i="21"/>
  <c r="L18" i="20"/>
  <c r="K18" i="20"/>
  <c r="L15" i="20"/>
  <c r="K15" i="20"/>
  <c r="L12" i="20"/>
  <c r="K12" i="20"/>
  <c r="L9" i="20"/>
  <c r="K9" i="20"/>
  <c r="L6" i="20"/>
  <c r="K6" i="20"/>
  <c r="L13" i="19"/>
  <c r="K13" i="19"/>
  <c r="L10" i="19"/>
  <c r="K10" i="19"/>
  <c r="L9" i="19"/>
  <c r="K9" i="19"/>
  <c r="L6" i="19"/>
  <c r="K6" i="19"/>
  <c r="L6" i="13"/>
  <c r="K6" i="13"/>
  <c r="L27" i="12"/>
  <c r="K27" i="12"/>
  <c r="L24" i="12"/>
  <c r="L23" i="12"/>
  <c r="K23" i="12"/>
  <c r="L20" i="12"/>
  <c r="K20" i="12"/>
  <c r="L19" i="12"/>
  <c r="K19" i="12"/>
  <c r="L16" i="12"/>
  <c r="K16" i="12"/>
  <c r="L13" i="12"/>
  <c r="K13" i="12"/>
  <c r="L10" i="12"/>
  <c r="K10" i="12"/>
  <c r="L9" i="12"/>
  <c r="K9" i="12"/>
  <c r="L6" i="12"/>
  <c r="K6" i="12"/>
  <c r="L16" i="11"/>
  <c r="K16" i="11"/>
  <c r="L15" i="11"/>
  <c r="K15" i="11"/>
  <c r="L12" i="11"/>
  <c r="K12" i="11"/>
  <c r="L9" i="11"/>
  <c r="K9" i="11"/>
  <c r="L6" i="11"/>
  <c r="K6" i="11"/>
  <c r="L7" i="10"/>
  <c r="K7" i="10"/>
  <c r="L6" i="10"/>
  <c r="K6" i="10"/>
  <c r="L13" i="9"/>
  <c r="K13" i="9"/>
  <c r="L10" i="9"/>
  <c r="K10" i="9"/>
  <c r="L7" i="9"/>
  <c r="K7" i="9"/>
  <c r="L6" i="9"/>
  <c r="K6" i="9"/>
  <c r="T16" i="8"/>
  <c r="S16" i="8"/>
  <c r="T13" i="8"/>
  <c r="S13" i="8"/>
  <c r="T12" i="8"/>
  <c r="S12" i="8"/>
  <c r="T9" i="8"/>
  <c r="S9" i="8"/>
  <c r="T6" i="8"/>
  <c r="T6" i="7"/>
  <c r="S6" i="7"/>
</calcChain>
</file>

<file path=xl/sharedStrings.xml><?xml version="1.0" encoding="utf-8"?>
<sst xmlns="http://schemas.openxmlformats.org/spreadsheetml/2006/main" count="665" uniqueCount="223">
  <si>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</si>
  <si>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</si>
  <si>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</si>
  <si>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</si>
  <si>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</si>
  <si>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</si>
  <si>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</si>
  <si>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</si>
  <si>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</si>
  <si>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</si>
  <si>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</si>
  <si>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 xml:space="preserve">Тищенко Дмитрий </t>
  </si>
  <si>
    <t>Открытая (01.09.1991)/31</t>
  </si>
  <si>
    <t>92,20</t>
  </si>
  <si>
    <t xml:space="preserve">Орск/Оренбургская область </t>
  </si>
  <si>
    <t>150,0</t>
  </si>
  <si>
    <t>160,0</t>
  </si>
  <si>
    <t>170,0</t>
  </si>
  <si>
    <t>130,0</t>
  </si>
  <si>
    <t>145,0</t>
  </si>
  <si>
    <t>180,0</t>
  </si>
  <si>
    <t>190,0</t>
  </si>
  <si>
    <t>1</t>
  </si>
  <si>
    <t>Тищенко Дмитрий</t>
  </si>
  <si>
    <t>ВЕСОВАЯ КАТЕГОРИЯ   67.5</t>
  </si>
  <si>
    <t>Открытая (02.05.1998)/24</t>
  </si>
  <si>
    <t>62,30</t>
  </si>
  <si>
    <t>85,0</t>
  </si>
  <si>
    <t>90,0</t>
  </si>
  <si>
    <t>65,0</t>
  </si>
  <si>
    <t>ВЕСОВАЯ КАТЕГОРИЯ   75</t>
  </si>
  <si>
    <t>Открытая (09.12.1993)/29</t>
  </si>
  <si>
    <t>73,80</t>
  </si>
  <si>
    <t>115,0</t>
  </si>
  <si>
    <t>120,0</t>
  </si>
  <si>
    <t>135,0</t>
  </si>
  <si>
    <t>110,0</t>
  </si>
  <si>
    <t>ВЕСОВАЯ КАТЕГОРИЯ   82.5</t>
  </si>
  <si>
    <t>Открытая (10.06.1996)/26</t>
  </si>
  <si>
    <t>82,30</t>
  </si>
  <si>
    <t xml:space="preserve">Оренбург/Оренбургская область </t>
  </si>
  <si>
    <t>185,0</t>
  </si>
  <si>
    <t>192,5</t>
  </si>
  <si>
    <t>140,0</t>
  </si>
  <si>
    <t>202,5</t>
  </si>
  <si>
    <t>210,0</t>
  </si>
  <si>
    <t>Открытая (13.10.1997)/25</t>
  </si>
  <si>
    <t>82,00</t>
  </si>
  <si>
    <t>165,0</t>
  </si>
  <si>
    <t>175,0</t>
  </si>
  <si>
    <t>125,0</t>
  </si>
  <si>
    <t>132,5</t>
  </si>
  <si>
    <t>200,0</t>
  </si>
  <si>
    <t>215,0</t>
  </si>
  <si>
    <t>ВЕСОВАЯ КАТЕГОРИЯ   90</t>
  </si>
  <si>
    <t>Юниоры (11.04.2001)/21</t>
  </si>
  <si>
    <t>87,10</t>
  </si>
  <si>
    <t>207,5</t>
  </si>
  <si>
    <t>220,0</t>
  </si>
  <si>
    <t>230,0</t>
  </si>
  <si>
    <t>-</t>
  </si>
  <si>
    <t>Бубенщиков Ярослав</t>
  </si>
  <si>
    <t>Кузьмин Евгений</t>
  </si>
  <si>
    <t>Григорьев Артем</t>
  </si>
  <si>
    <t>2</t>
  </si>
  <si>
    <t>Максимов Сергей</t>
  </si>
  <si>
    <t>Горовенко Семён</t>
  </si>
  <si>
    <t xml:space="preserve">Симоненко Андрей </t>
  </si>
  <si>
    <t>Мастера 50-59 (09.01.1970)/53</t>
  </si>
  <si>
    <t>67,50</t>
  </si>
  <si>
    <t xml:space="preserve">Новотроицк/Оренбургская область </t>
  </si>
  <si>
    <t>Мастера 70-79 (06.08.1950)/72</t>
  </si>
  <si>
    <t>67,00</t>
  </si>
  <si>
    <t>95,0</t>
  </si>
  <si>
    <t>100,0</t>
  </si>
  <si>
    <t xml:space="preserve">Весноватый Иван </t>
  </si>
  <si>
    <t>Юноши 14-16 (21.01.2007)/16</t>
  </si>
  <si>
    <t>79,60</t>
  </si>
  <si>
    <t xml:space="preserve">Акбулак/Оренбургская область </t>
  </si>
  <si>
    <t>Мастера 50-59 (24.02.1971)/51</t>
  </si>
  <si>
    <t>85,80</t>
  </si>
  <si>
    <t>Результат</t>
  </si>
  <si>
    <t>Симоненко Андрей</t>
  </si>
  <si>
    <t>Марков Валерий</t>
  </si>
  <si>
    <t>Долгашев Степан</t>
  </si>
  <si>
    <t>Москалев Павел</t>
  </si>
  <si>
    <t>Открытая (13.07.1986)/36</t>
  </si>
  <si>
    <t>88,10</t>
  </si>
  <si>
    <t>135,2</t>
  </si>
  <si>
    <t>Маслов Дмитрий</t>
  </si>
  <si>
    <t>70,0</t>
  </si>
  <si>
    <t>75,0</t>
  </si>
  <si>
    <t>Юноши 14-16 (19.02.2007)/15</t>
  </si>
  <si>
    <t>78,10</t>
  </si>
  <si>
    <t xml:space="preserve">Долгашёв Денис </t>
  </si>
  <si>
    <t xml:space="preserve">Гулиев Элвин </t>
  </si>
  <si>
    <t>Открытая (28.05.1992)/30</t>
  </si>
  <si>
    <t>96,70</t>
  </si>
  <si>
    <t xml:space="preserve">Сорочинск/Оренбургская область </t>
  </si>
  <si>
    <t>205,0</t>
  </si>
  <si>
    <t>Мастера 60-69 (11.08.1954)/68</t>
  </si>
  <si>
    <t>99,00</t>
  </si>
  <si>
    <t>Барбашов Андрей</t>
  </si>
  <si>
    <t>Гулиев Элвин</t>
  </si>
  <si>
    <t>Радаев Владимир</t>
  </si>
  <si>
    <t>ВЕСОВАЯ КАТЕГОРИЯ   60</t>
  </si>
  <si>
    <t>Юниорки (02.01.2001)/22</t>
  </si>
  <si>
    <t>59,80</t>
  </si>
  <si>
    <t>57,5</t>
  </si>
  <si>
    <t>60,0</t>
  </si>
  <si>
    <t>67,5</t>
  </si>
  <si>
    <t>Юноши 17-19 (24.07.2003)/19</t>
  </si>
  <si>
    <t>65,60</t>
  </si>
  <si>
    <t>105,0</t>
  </si>
  <si>
    <t>112,5</t>
  </si>
  <si>
    <t>117,5</t>
  </si>
  <si>
    <t>Юноши 17-19 (29.06.2005)/17</t>
  </si>
  <si>
    <t>66,90</t>
  </si>
  <si>
    <t>Юноши 17-19 (25.08.2004)/18</t>
  </si>
  <si>
    <t>75,00</t>
  </si>
  <si>
    <t>82,5</t>
  </si>
  <si>
    <t>Открытая (21.10.1998)/24</t>
  </si>
  <si>
    <t>78,60</t>
  </si>
  <si>
    <t>122,5</t>
  </si>
  <si>
    <t>127,5</t>
  </si>
  <si>
    <t>Открытая (27.01.1989)/34</t>
  </si>
  <si>
    <t>88,00</t>
  </si>
  <si>
    <t>152,5</t>
  </si>
  <si>
    <t>Мастера 40-49 (15.06.1981)/41</t>
  </si>
  <si>
    <t>96,60</t>
  </si>
  <si>
    <t>162,5</t>
  </si>
  <si>
    <t>172,0</t>
  </si>
  <si>
    <t>Мастера 40-49 (12.05.1981)/41</t>
  </si>
  <si>
    <t>98,10</t>
  </si>
  <si>
    <t>155,0</t>
  </si>
  <si>
    <t>ВЕСОВАЯ КАТЕГОРИЯ   110</t>
  </si>
  <si>
    <t>Открытая (15.08.1992)/30</t>
  </si>
  <si>
    <t>105,20</t>
  </si>
  <si>
    <t>Волохина Екатерина</t>
  </si>
  <si>
    <t>Исмаилов Эльнур</t>
  </si>
  <si>
    <t>Соболев Олег</t>
  </si>
  <si>
    <t>Ясинский Евгений</t>
  </si>
  <si>
    <t>Кайсаров Рамиль</t>
  </si>
  <si>
    <t>Ягудин Марат</t>
  </si>
  <si>
    <t>Зуев Александр</t>
  </si>
  <si>
    <t>Исаев Антон</t>
  </si>
  <si>
    <t>Зеленков Матвей</t>
  </si>
  <si>
    <t>ВЕСОВАЯ КАТЕГОРИЯ   52</t>
  </si>
  <si>
    <t>Мастера 50-59 (13.08.1972)/50</t>
  </si>
  <si>
    <t>51,80</t>
  </si>
  <si>
    <t>87,5</t>
  </si>
  <si>
    <t>Юноши 14-16 (01.07.2006)/16</t>
  </si>
  <si>
    <t>66,20</t>
  </si>
  <si>
    <t>182,5</t>
  </si>
  <si>
    <t>Открытая (14.06.1988)/34</t>
  </si>
  <si>
    <t>73,30</t>
  </si>
  <si>
    <t>Осипова Эльвира</t>
  </si>
  <si>
    <t>Нажметдинов Амаль</t>
  </si>
  <si>
    <t>Черкасов Анатолий</t>
  </si>
  <si>
    <t>Открытая (22.02.1989)/33</t>
  </si>
  <si>
    <t>66,50</t>
  </si>
  <si>
    <t>Юноши 14-16 (19.07.2006)/16</t>
  </si>
  <si>
    <t>97,5</t>
  </si>
  <si>
    <t>107,5</t>
  </si>
  <si>
    <t>Мастера 50-59 (24.04.1963)/59</t>
  </si>
  <si>
    <t>74,90</t>
  </si>
  <si>
    <t>172,5</t>
  </si>
  <si>
    <t>Юноши 17-19 (24.08.2004)/18</t>
  </si>
  <si>
    <t>81,20</t>
  </si>
  <si>
    <t>Ряховская Екатерина</t>
  </si>
  <si>
    <t>Масленников Эдуард</t>
  </si>
  <si>
    <t>Молотков Сергей</t>
  </si>
  <si>
    <t>Саяпин Никита</t>
  </si>
  <si>
    <t>Мастера 40-49 (18.12.1981)/41</t>
  </si>
  <si>
    <t>67,10</t>
  </si>
  <si>
    <t>80,0</t>
  </si>
  <si>
    <t>Дубовцева Ирина</t>
  </si>
  <si>
    <t>Открытая (06.09.1988)/34</t>
  </si>
  <si>
    <t>52,00</t>
  </si>
  <si>
    <t xml:space="preserve">Большенко Р </t>
  </si>
  <si>
    <t>Открытая (08.01.1998)/25</t>
  </si>
  <si>
    <t>80,50</t>
  </si>
  <si>
    <t>50,0</t>
  </si>
  <si>
    <t>55,0</t>
  </si>
  <si>
    <t>Шляпников Андрей</t>
  </si>
  <si>
    <t>Иванов Сергей</t>
  </si>
  <si>
    <t xml:space="preserve">Ерёменко Юрий </t>
  </si>
  <si>
    <t>Открытый мастерский турнир «Кубок Оренбуржья»
WRPF Пауэрлифтинг без экипировки ДК
Оренбург/Оренбургская область, 18 февраля 2023 года</t>
  </si>
  <si>
    <t>Открытый мастерский турнир «Кубок Оренбуржья»
WRPF Пауэрлифтинг без экипировки
Оренбург/Оренбургская область, 18 февраля 2023 года</t>
  </si>
  <si>
    <t>Открытый мастерский турнир «Кубок Оренбуржья»
WRPF Силовое двоеборье без экипировки
Оренбург/Оренбургская область, 18 февраля 2023 года</t>
  </si>
  <si>
    <t>Открытый мастерский турнир «Кубок Оренбуржья»
WRPF Жим лежа без экипировки ДК
Оренбург/Оренбургская область, 18 февраля 2023 года</t>
  </si>
  <si>
    <t>Открытый мастерский турнир «Кубок Оренбуржья»
WRPF Жим лежа без экипировки
Оренбург/Оренбургская область, 18 февраля 2023 года</t>
  </si>
  <si>
    <t>Открытый мастерский турнир «Кубок Оренбуржья»
WRPF Военный жим лежа с ДК
Оренбург/Оренбургская область, 18 февраля 2023 года</t>
  </si>
  <si>
    <t>Открытый мастерский турнир «Кубок Оренбуржья»
WRPF Военный жим лежа
Оренбург/Оренбургская область, 18 февраля 2023 года</t>
  </si>
  <si>
    <t>Открытый мастерский турнир «Кубок Оренбуржья»
WEPF Жим лежа в однопетельной софт экипировке ДК
Оренбург/Оренбургская область, 18 февраля 2023 года</t>
  </si>
  <si>
    <t>Открытый мастерский турнир «Кубок Оренбуржья»
WEPF Жим лежа в однопетельной софт экипировке
Оренбург/Оренбургская область, 18 февраля 2023 года</t>
  </si>
  <si>
    <t>Открытый мастерский турнир «Кубок Оренбуржья»
WRPF Жим лежа среди спортсменов с физическими особенностями
Оренбург/Оренбургская область, 18 февраля 2023 года</t>
  </si>
  <si>
    <t>Открытый мастерский турнир «Кубок Оренбуржья»
WRPF Становая тяга без экипировки ДК
Оренбург/Оренбургская область, 18 февраля 2023 года</t>
  </si>
  <si>
    <t>Открытый мастерский турнир «Кубок Оренбуржья»
WRPF Становая тяга без экипировки
Оренбург/Оренбургская область, 18 февраля 2023 года</t>
  </si>
  <si>
    <t xml:space="preserve">Актюбинск/Республика Казахстан </t>
  </si>
  <si>
    <t xml:space="preserve">Гасанов Олег </t>
  </si>
  <si>
    <t xml:space="preserve">Сербин Анатолий </t>
  </si>
  <si>
    <t xml:space="preserve">Галиев Марат </t>
  </si>
  <si>
    <t xml:space="preserve">Халиков Рамазан </t>
  </si>
  <si>
    <t xml:space="preserve">Хамитов Тимур </t>
  </si>
  <si>
    <t xml:space="preserve">Пискунов Андрей </t>
  </si>
  <si>
    <t>Петренко Вячеслав</t>
  </si>
  <si>
    <t xml:space="preserve">Долгашев Денис </t>
  </si>
  <si>
    <t xml:space="preserve">Гасанов Алексей </t>
  </si>
  <si>
    <t xml:space="preserve">Морозов Дмитрий </t>
  </si>
  <si>
    <t>№</t>
  </si>
  <si>
    <t xml:space="preserve">  </t>
  </si>
  <si>
    <t xml:space="preserve"> </t>
  </si>
  <si>
    <t xml:space="preserve">
Дата рождения/Возраст</t>
  </si>
  <si>
    <t>Возрастная группа</t>
  </si>
  <si>
    <t>O</t>
  </si>
  <si>
    <t>J</t>
  </si>
  <si>
    <t>M1</t>
  </si>
  <si>
    <t>M4</t>
  </si>
  <si>
    <t>T2</t>
  </si>
  <si>
    <t>M2</t>
  </si>
  <si>
    <t>T1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</si>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</sst>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1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5.33203125" style="5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12" bestFit="1" customWidth="1"/>
    <col min="20" max="20" width="8.5" style="7" bestFit="1" customWidth="1"/>
    <col min="21" max="21" width="21.1640625" style="5" customWidth="1"/>
    <col min="22" max="16384" width="9.1640625" style="3"/>
  </cols>
  <sheetData>
    <row r="1" spans="1:21" s="2" customFormat="1" ht="29" customHeight="1">
      <c r="A1" s="37" t="s">
        <v>187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54" t="s">
        <v>1</v>
      </c>
      <c r="T3" s="31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32"/>
      <c r="U4" s="34"/>
    </row>
    <row r="5" spans="1:21" ht="16">
      <c r="A5" s="35" t="s">
        <v>24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14" t="s">
        <v>60</v>
      </c>
      <c r="B6" s="9" t="s">
        <v>61</v>
      </c>
      <c r="C6" s="9" t="s">
        <v>25</v>
      </c>
      <c r="D6" s="9" t="s">
        <v>26</v>
      </c>
      <c r="E6" s="10" t="s">
        <v>215</v>
      </c>
      <c r="F6" s="9" t="s">
        <v>14</v>
      </c>
      <c r="G6" s="21" t="s">
        <v>27</v>
      </c>
      <c r="H6" s="21" t="s">
        <v>27</v>
      </c>
      <c r="I6" s="21" t="s">
        <v>28</v>
      </c>
      <c r="J6" s="14"/>
      <c r="K6" s="21"/>
      <c r="L6" s="14"/>
      <c r="M6" s="14"/>
      <c r="N6" s="14"/>
      <c r="O6" s="21"/>
      <c r="P6" s="14"/>
      <c r="Q6" s="14"/>
      <c r="R6" s="14"/>
      <c r="S6" s="28">
        <v>0</v>
      </c>
      <c r="T6" s="11" t="str">
        <f>"0,0000"</f>
        <v>0,0000</v>
      </c>
      <c r="U6" s="9" t="s">
        <v>11</v>
      </c>
    </row>
    <row r="8" spans="1:21" ht="16">
      <c r="A8" s="50" t="s">
        <v>30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14" t="s">
        <v>22</v>
      </c>
      <c r="B9" s="9" t="s">
        <v>62</v>
      </c>
      <c r="C9" s="9" t="s">
        <v>31</v>
      </c>
      <c r="D9" s="9" t="s">
        <v>32</v>
      </c>
      <c r="E9" s="10" t="s">
        <v>215</v>
      </c>
      <c r="F9" s="9" t="s">
        <v>14</v>
      </c>
      <c r="G9" s="21" t="s">
        <v>33</v>
      </c>
      <c r="H9" s="13" t="s">
        <v>34</v>
      </c>
      <c r="I9" s="13" t="s">
        <v>35</v>
      </c>
      <c r="J9" s="14"/>
      <c r="K9" s="13" t="s">
        <v>36</v>
      </c>
      <c r="L9" s="13" t="s">
        <v>33</v>
      </c>
      <c r="M9" s="13" t="s">
        <v>34</v>
      </c>
      <c r="N9" s="14"/>
      <c r="O9" s="13" t="s">
        <v>33</v>
      </c>
      <c r="P9" s="13" t="s">
        <v>18</v>
      </c>
      <c r="Q9" s="13" t="s">
        <v>19</v>
      </c>
      <c r="R9" s="14"/>
      <c r="S9" s="28" t="str">
        <f>"400,0"</f>
        <v>400,0</v>
      </c>
      <c r="T9" s="11" t="str">
        <f>"288,2800"</f>
        <v>288,2800</v>
      </c>
      <c r="U9" s="9" t="s">
        <v>11</v>
      </c>
    </row>
    <row r="11" spans="1:21" ht="16">
      <c r="A11" s="50" t="s">
        <v>37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23" t="s">
        <v>22</v>
      </c>
      <c r="B12" s="15" t="s">
        <v>63</v>
      </c>
      <c r="C12" s="15" t="s">
        <v>38</v>
      </c>
      <c r="D12" s="15" t="s">
        <v>39</v>
      </c>
      <c r="E12" s="16" t="s">
        <v>215</v>
      </c>
      <c r="F12" s="15" t="s">
        <v>40</v>
      </c>
      <c r="G12" s="22" t="s">
        <v>17</v>
      </c>
      <c r="H12" s="22" t="s">
        <v>41</v>
      </c>
      <c r="I12" s="22" t="s">
        <v>42</v>
      </c>
      <c r="J12" s="23"/>
      <c r="K12" s="22" t="s">
        <v>18</v>
      </c>
      <c r="L12" s="22" t="s">
        <v>43</v>
      </c>
      <c r="M12" s="22" t="s">
        <v>19</v>
      </c>
      <c r="N12" s="23"/>
      <c r="O12" s="22" t="s">
        <v>21</v>
      </c>
      <c r="P12" s="22" t="s">
        <v>44</v>
      </c>
      <c r="Q12" s="22" t="s">
        <v>45</v>
      </c>
      <c r="R12" s="23"/>
      <c r="S12" s="29" t="str">
        <f>"547,5"</f>
        <v>547,5</v>
      </c>
      <c r="T12" s="17" t="str">
        <f>"367,3177"</f>
        <v>367,3177</v>
      </c>
      <c r="U12" s="15" t="s">
        <v>211</v>
      </c>
    </row>
    <row r="13" spans="1:21">
      <c r="A13" s="25" t="s">
        <v>64</v>
      </c>
      <c r="B13" s="18" t="s">
        <v>65</v>
      </c>
      <c r="C13" s="18" t="s">
        <v>46</v>
      </c>
      <c r="D13" s="18" t="s">
        <v>47</v>
      </c>
      <c r="E13" s="19" t="s">
        <v>215</v>
      </c>
      <c r="F13" s="18" t="s">
        <v>40</v>
      </c>
      <c r="G13" s="24" t="s">
        <v>48</v>
      </c>
      <c r="H13" s="24" t="s">
        <v>49</v>
      </c>
      <c r="I13" s="24" t="s">
        <v>41</v>
      </c>
      <c r="J13" s="25"/>
      <c r="K13" s="24" t="s">
        <v>50</v>
      </c>
      <c r="L13" s="24" t="s">
        <v>51</v>
      </c>
      <c r="M13" s="24" t="s">
        <v>43</v>
      </c>
      <c r="N13" s="25"/>
      <c r="O13" s="24" t="s">
        <v>20</v>
      </c>
      <c r="P13" s="24" t="s">
        <v>52</v>
      </c>
      <c r="Q13" s="24" t="s">
        <v>53</v>
      </c>
      <c r="R13" s="25"/>
      <c r="S13" s="30" t="str">
        <f>"540,0"</f>
        <v>540,0</v>
      </c>
      <c r="T13" s="20" t="str">
        <f>"363,0960"</f>
        <v>363,0960</v>
      </c>
      <c r="U13" s="18" t="s">
        <v>212</v>
      </c>
    </row>
    <row r="15" spans="1:21" ht="16">
      <c r="A15" s="50" t="s">
        <v>54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21">
      <c r="A16" s="14" t="s">
        <v>22</v>
      </c>
      <c r="B16" s="9" t="s">
        <v>66</v>
      </c>
      <c r="C16" s="9" t="s">
        <v>55</v>
      </c>
      <c r="D16" s="9" t="s">
        <v>56</v>
      </c>
      <c r="E16" s="10" t="s">
        <v>216</v>
      </c>
      <c r="F16" s="9" t="s">
        <v>199</v>
      </c>
      <c r="G16" s="13" t="s">
        <v>21</v>
      </c>
      <c r="H16" s="13" t="s">
        <v>52</v>
      </c>
      <c r="I16" s="21" t="s">
        <v>45</v>
      </c>
      <c r="J16" s="14"/>
      <c r="K16" s="13" t="s">
        <v>18</v>
      </c>
      <c r="L16" s="13" t="s">
        <v>35</v>
      </c>
      <c r="M16" s="13" t="s">
        <v>43</v>
      </c>
      <c r="N16" s="14"/>
      <c r="O16" s="13" t="s">
        <v>57</v>
      </c>
      <c r="P16" s="13" t="s">
        <v>58</v>
      </c>
      <c r="Q16" s="13" t="s">
        <v>59</v>
      </c>
      <c r="R16" s="14"/>
      <c r="S16" s="28" t="str">
        <f>"570,0"</f>
        <v>570,0</v>
      </c>
      <c r="T16" s="11" t="str">
        <f>"370,2150"</f>
        <v>370,2150</v>
      </c>
      <c r="U16" s="9" t="s">
        <v>211</v>
      </c>
    </row>
  </sheetData>
  <mergeCells count="17">
    <mergeCell ref="A8:R8"/>
    <mergeCell ref="A11:R11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37" t="s">
        <v>196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147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22</v>
      </c>
      <c r="B6" s="9" t="s">
        <v>184</v>
      </c>
      <c r="C6" s="9" t="s">
        <v>177</v>
      </c>
      <c r="D6" s="9" t="s">
        <v>178</v>
      </c>
      <c r="E6" s="10" t="s">
        <v>215</v>
      </c>
      <c r="F6" s="9" t="s">
        <v>70</v>
      </c>
      <c r="G6" s="13" t="s">
        <v>109</v>
      </c>
      <c r="H6" s="21" t="s">
        <v>29</v>
      </c>
      <c r="I6" s="21" t="s">
        <v>110</v>
      </c>
      <c r="J6" s="14"/>
      <c r="K6" s="11" t="str">
        <f>"60,0"</f>
        <v>60,0</v>
      </c>
      <c r="L6" s="11" t="str">
        <f>"57,9840"</f>
        <v>57,9840</v>
      </c>
      <c r="M6" s="9" t="s">
        <v>179</v>
      </c>
    </row>
    <row r="8" spans="1:13" ht="16">
      <c r="A8" s="50" t="s">
        <v>24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4" t="s">
        <v>22</v>
      </c>
      <c r="B9" s="9" t="s">
        <v>82</v>
      </c>
      <c r="C9" s="9" t="s">
        <v>68</v>
      </c>
      <c r="D9" s="9" t="s">
        <v>69</v>
      </c>
      <c r="E9" s="10" t="s">
        <v>220</v>
      </c>
      <c r="F9" s="9" t="s">
        <v>70</v>
      </c>
      <c r="G9" s="13" t="s">
        <v>36</v>
      </c>
      <c r="H9" s="13" t="s">
        <v>33</v>
      </c>
      <c r="I9" s="21" t="s">
        <v>115</v>
      </c>
      <c r="J9" s="14"/>
      <c r="K9" s="11" t="str">
        <f>"115,0"</f>
        <v>115,0</v>
      </c>
      <c r="L9" s="11" t="str">
        <f>"101,9021"</f>
        <v>101,9021</v>
      </c>
      <c r="M9" s="9" t="s">
        <v>208</v>
      </c>
    </row>
    <row r="11" spans="1:13" ht="16">
      <c r="A11" s="50" t="s">
        <v>37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14" t="s">
        <v>22</v>
      </c>
      <c r="B12" s="9" t="s">
        <v>185</v>
      </c>
      <c r="C12" s="9" t="s">
        <v>180</v>
      </c>
      <c r="D12" s="9" t="s">
        <v>181</v>
      </c>
      <c r="E12" s="10" t="s">
        <v>215</v>
      </c>
      <c r="F12" s="9" t="s">
        <v>70</v>
      </c>
      <c r="G12" s="13" t="s">
        <v>182</v>
      </c>
      <c r="H12" s="13" t="s">
        <v>183</v>
      </c>
      <c r="I12" s="13" t="s">
        <v>108</v>
      </c>
      <c r="J12" s="14"/>
      <c r="K12" s="11" t="str">
        <f>"57,5"</f>
        <v>57,5</v>
      </c>
      <c r="L12" s="11" t="str">
        <f>"37,6654"</f>
        <v>37,6654</v>
      </c>
      <c r="M12" s="9" t="s">
        <v>67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7" t="s">
        <v>197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9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24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22</v>
      </c>
      <c r="B6" s="9" t="s">
        <v>169</v>
      </c>
      <c r="C6" s="9" t="s">
        <v>159</v>
      </c>
      <c r="D6" s="9" t="s">
        <v>160</v>
      </c>
      <c r="E6" s="10" t="s">
        <v>215</v>
      </c>
      <c r="F6" s="9" t="s">
        <v>40</v>
      </c>
      <c r="G6" s="13" t="s">
        <v>36</v>
      </c>
      <c r="H6" s="13" t="s">
        <v>115</v>
      </c>
      <c r="I6" s="13" t="s">
        <v>50</v>
      </c>
      <c r="J6" s="14"/>
      <c r="K6" s="11" t="str">
        <f>"125,0"</f>
        <v>125,0</v>
      </c>
      <c r="L6" s="11" t="str">
        <f>"128,9625"</f>
        <v>128,9625</v>
      </c>
      <c r="M6" s="9" t="s">
        <v>205</v>
      </c>
    </row>
    <row r="8" spans="1:13" ht="16">
      <c r="A8" s="50" t="s">
        <v>147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4" t="s">
        <v>22</v>
      </c>
      <c r="B9" s="9" t="s">
        <v>170</v>
      </c>
      <c r="C9" s="9" t="s">
        <v>161</v>
      </c>
      <c r="D9" s="9" t="s">
        <v>149</v>
      </c>
      <c r="E9" s="10" t="s">
        <v>221</v>
      </c>
      <c r="F9" s="9" t="s">
        <v>78</v>
      </c>
      <c r="G9" s="13" t="s">
        <v>162</v>
      </c>
      <c r="H9" s="13" t="s">
        <v>163</v>
      </c>
      <c r="I9" s="13" t="s">
        <v>115</v>
      </c>
      <c r="J9" s="14"/>
      <c r="K9" s="11" t="str">
        <f>"117,5"</f>
        <v>117,5</v>
      </c>
      <c r="L9" s="11" t="str">
        <f>"115,7728"</f>
        <v>115,7728</v>
      </c>
      <c r="M9" s="9" t="s">
        <v>204</v>
      </c>
    </row>
    <row r="11" spans="1:13" ht="16">
      <c r="A11" s="50" t="s">
        <v>24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14" t="s">
        <v>22</v>
      </c>
      <c r="B12" s="9" t="s">
        <v>61</v>
      </c>
      <c r="C12" s="9" t="s">
        <v>25</v>
      </c>
      <c r="D12" s="9" t="s">
        <v>26</v>
      </c>
      <c r="E12" s="10" t="s">
        <v>215</v>
      </c>
      <c r="F12" s="9" t="s">
        <v>14</v>
      </c>
      <c r="G12" s="13" t="s">
        <v>28</v>
      </c>
      <c r="H12" s="21" t="s">
        <v>74</v>
      </c>
      <c r="I12" s="13" t="s">
        <v>74</v>
      </c>
      <c r="J12" s="14"/>
      <c r="K12" s="11" t="str">
        <f>"100,0"</f>
        <v>100,0</v>
      </c>
      <c r="L12" s="11" t="str">
        <f>"82,4600"</f>
        <v>82,4600</v>
      </c>
      <c r="M12" s="9" t="s">
        <v>11</v>
      </c>
    </row>
    <row r="14" spans="1:13" ht="16">
      <c r="A14" s="50" t="s">
        <v>30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14" t="s">
        <v>22</v>
      </c>
      <c r="B15" s="9" t="s">
        <v>171</v>
      </c>
      <c r="C15" s="9" t="s">
        <v>164</v>
      </c>
      <c r="D15" s="9" t="s">
        <v>165</v>
      </c>
      <c r="E15" s="10" t="s">
        <v>220</v>
      </c>
      <c r="F15" s="9" t="s">
        <v>40</v>
      </c>
      <c r="G15" s="13" t="s">
        <v>16</v>
      </c>
      <c r="H15" s="13" t="s">
        <v>166</v>
      </c>
      <c r="I15" s="21" t="s">
        <v>20</v>
      </c>
      <c r="J15" s="14"/>
      <c r="K15" s="11" t="str">
        <f>"172,5"</f>
        <v>172,5</v>
      </c>
      <c r="L15" s="11" t="str">
        <f>"166,0864"</f>
        <v>166,0864</v>
      </c>
      <c r="M15" s="9" t="s">
        <v>212</v>
      </c>
    </row>
    <row r="17" spans="1:13" ht="16">
      <c r="A17" s="50" t="s">
        <v>37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14" t="s">
        <v>22</v>
      </c>
      <c r="B18" s="9" t="s">
        <v>172</v>
      </c>
      <c r="C18" s="9" t="s">
        <v>167</v>
      </c>
      <c r="D18" s="9" t="s">
        <v>168</v>
      </c>
      <c r="E18" s="10" t="s">
        <v>219</v>
      </c>
      <c r="F18" s="9" t="s">
        <v>78</v>
      </c>
      <c r="G18" s="13" t="s">
        <v>74</v>
      </c>
      <c r="H18" s="13" t="s">
        <v>34</v>
      </c>
      <c r="I18" s="13" t="s">
        <v>51</v>
      </c>
      <c r="J18" s="14"/>
      <c r="K18" s="11" t="str">
        <f>"132,5"</f>
        <v>132,5</v>
      </c>
      <c r="L18" s="11" t="str">
        <f>"89,6230"</f>
        <v>89,6230</v>
      </c>
      <c r="M18" s="9" t="s">
        <v>204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3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5.5" style="8" customWidth="1"/>
    <col min="10" max="10" width="4.83203125" style="8" customWidth="1"/>
    <col min="11" max="11" width="7.83203125" style="7" bestFit="1" customWidth="1"/>
    <col min="12" max="12" width="8.5" style="7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37" t="s">
        <v>198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9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147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22</v>
      </c>
      <c r="B6" s="9" t="s">
        <v>156</v>
      </c>
      <c r="C6" s="9" t="s">
        <v>148</v>
      </c>
      <c r="D6" s="9" t="s">
        <v>149</v>
      </c>
      <c r="E6" s="10" t="s">
        <v>220</v>
      </c>
      <c r="F6" s="9" t="s">
        <v>40</v>
      </c>
      <c r="G6" s="21" t="s">
        <v>27</v>
      </c>
      <c r="H6" s="13" t="s">
        <v>27</v>
      </c>
      <c r="I6" s="13" t="s">
        <v>150</v>
      </c>
      <c r="J6" s="14"/>
      <c r="K6" s="11" t="str">
        <f>"87,5"</f>
        <v>87,5</v>
      </c>
      <c r="L6" s="11" t="str">
        <f>"99,1458"</f>
        <v>99,1458</v>
      </c>
      <c r="M6" s="9" t="s">
        <v>212</v>
      </c>
    </row>
    <row r="8" spans="1:13" ht="16">
      <c r="A8" s="50" t="s">
        <v>24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23" t="s">
        <v>22</v>
      </c>
      <c r="B9" s="15" t="s">
        <v>157</v>
      </c>
      <c r="C9" s="15" t="s">
        <v>151</v>
      </c>
      <c r="D9" s="15" t="s">
        <v>152</v>
      </c>
      <c r="E9" s="16" t="s">
        <v>221</v>
      </c>
      <c r="F9" s="15" t="s">
        <v>40</v>
      </c>
      <c r="G9" s="22" t="s">
        <v>17</v>
      </c>
      <c r="H9" s="22" t="s">
        <v>20</v>
      </c>
      <c r="I9" s="22" t="s">
        <v>153</v>
      </c>
      <c r="J9" s="23"/>
      <c r="K9" s="17" t="str">
        <f>"182,5"</f>
        <v>182,5</v>
      </c>
      <c r="L9" s="17" t="str">
        <f>"142,9340"</f>
        <v>142,9340</v>
      </c>
      <c r="M9" s="15" t="s">
        <v>209</v>
      </c>
    </row>
    <row r="10" spans="1:13">
      <c r="A10" s="25" t="s">
        <v>22</v>
      </c>
      <c r="B10" s="18" t="s">
        <v>83</v>
      </c>
      <c r="C10" s="18" t="s">
        <v>71</v>
      </c>
      <c r="D10" s="18" t="s">
        <v>72</v>
      </c>
      <c r="E10" s="19" t="s">
        <v>218</v>
      </c>
      <c r="F10" s="18" t="s">
        <v>40</v>
      </c>
      <c r="G10" s="24" t="s">
        <v>33</v>
      </c>
      <c r="H10" s="24" t="s">
        <v>34</v>
      </c>
      <c r="I10" s="24" t="s">
        <v>18</v>
      </c>
      <c r="J10" s="25"/>
      <c r="K10" s="20" t="str">
        <f>"130,0"</f>
        <v>130,0</v>
      </c>
      <c r="L10" s="20" t="str">
        <f>"179,4738"</f>
        <v>179,4738</v>
      </c>
      <c r="M10" s="18" t="s">
        <v>75</v>
      </c>
    </row>
    <row r="12" spans="1:13" ht="16">
      <c r="A12" s="50" t="s">
        <v>30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14" t="s">
        <v>22</v>
      </c>
      <c r="B13" s="9" t="s">
        <v>158</v>
      </c>
      <c r="C13" s="9" t="s">
        <v>154</v>
      </c>
      <c r="D13" s="9" t="s">
        <v>155</v>
      </c>
      <c r="E13" s="10" t="s">
        <v>215</v>
      </c>
      <c r="F13" s="9" t="s">
        <v>40</v>
      </c>
      <c r="G13" s="13" t="s">
        <v>43</v>
      </c>
      <c r="H13" s="13" t="s">
        <v>15</v>
      </c>
      <c r="I13" s="13" t="s">
        <v>16</v>
      </c>
      <c r="J13" s="14"/>
      <c r="K13" s="11" t="str">
        <f>"160,0"</f>
        <v>160,0</v>
      </c>
      <c r="L13" s="11" t="str">
        <f>"115,8720"</f>
        <v>115,8720</v>
      </c>
      <c r="M13" s="9" t="s">
        <v>186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6.33203125" style="5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7" bestFit="1" customWidth="1"/>
    <col min="20" max="20" width="8.5" style="7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7" t="s">
        <v>188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31" t="s">
        <v>1</v>
      </c>
      <c r="T3" s="31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2"/>
      <c r="T4" s="32"/>
      <c r="U4" s="34"/>
    </row>
    <row r="5" spans="1:21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14" t="s">
        <v>22</v>
      </c>
      <c r="B6" s="9" t="s">
        <v>23</v>
      </c>
      <c r="C6" s="9" t="s">
        <v>12</v>
      </c>
      <c r="D6" s="9" t="s">
        <v>13</v>
      </c>
      <c r="E6" s="10" t="s">
        <v>215</v>
      </c>
      <c r="F6" s="9" t="s">
        <v>14</v>
      </c>
      <c r="G6" s="13" t="s">
        <v>15</v>
      </c>
      <c r="H6" s="13" t="s">
        <v>16</v>
      </c>
      <c r="I6" s="13" t="s">
        <v>17</v>
      </c>
      <c r="J6" s="14"/>
      <c r="K6" s="13" t="s">
        <v>18</v>
      </c>
      <c r="L6" s="13" t="s">
        <v>19</v>
      </c>
      <c r="M6" s="13" t="s">
        <v>16</v>
      </c>
      <c r="N6" s="14"/>
      <c r="O6" s="13" t="s">
        <v>17</v>
      </c>
      <c r="P6" s="13" t="s">
        <v>20</v>
      </c>
      <c r="Q6" s="13" t="s">
        <v>21</v>
      </c>
      <c r="R6" s="14"/>
      <c r="S6" s="11" t="str">
        <f>"520,0"</f>
        <v>520,0</v>
      </c>
      <c r="T6" s="11" t="str">
        <f>"328,0160"</f>
        <v>328,0160</v>
      </c>
      <c r="U6" s="9" t="s">
        <v>212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16.83203125" style="5" bestFit="1" customWidth="1"/>
    <col min="18" max="16384" width="9.1640625" style="3"/>
  </cols>
  <sheetData>
    <row r="1" spans="1:17" s="2" customFormat="1" ht="29" customHeight="1">
      <c r="A1" s="37" t="s">
        <v>189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31" t="s">
        <v>1</v>
      </c>
      <c r="P3" s="31" t="s">
        <v>3</v>
      </c>
      <c r="Q3" s="33" t="s">
        <v>2</v>
      </c>
    </row>
    <row r="4" spans="1:17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2"/>
      <c r="P4" s="32"/>
      <c r="Q4" s="34"/>
    </row>
    <row r="5" spans="1:17" ht="16">
      <c r="A5" s="35" t="s">
        <v>24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14" t="s">
        <v>22</v>
      </c>
      <c r="B6" s="9" t="s">
        <v>176</v>
      </c>
      <c r="C6" s="9" t="s">
        <v>173</v>
      </c>
      <c r="D6" s="9" t="s">
        <v>174</v>
      </c>
      <c r="E6" s="10" t="s">
        <v>217</v>
      </c>
      <c r="F6" s="9" t="s">
        <v>14</v>
      </c>
      <c r="G6" s="13" t="s">
        <v>175</v>
      </c>
      <c r="H6" s="21" t="s">
        <v>120</v>
      </c>
      <c r="I6" s="21" t="s">
        <v>27</v>
      </c>
      <c r="J6" s="14"/>
      <c r="K6" s="13" t="s">
        <v>36</v>
      </c>
      <c r="L6" s="13" t="s">
        <v>34</v>
      </c>
      <c r="M6" s="13" t="s">
        <v>18</v>
      </c>
      <c r="N6" s="14"/>
      <c r="O6" s="11" t="str">
        <f>"210,0"</f>
        <v>210,0</v>
      </c>
      <c r="P6" s="11" t="str">
        <f>"216,3262"</f>
        <v>216,3262</v>
      </c>
      <c r="Q6" s="9" t="s">
        <v>200</v>
      </c>
    </row>
    <row r="8" spans="1:17" ht="16">
      <c r="A8" s="50" t="s">
        <v>24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14" t="s">
        <v>22</v>
      </c>
      <c r="B9" s="9" t="s">
        <v>83</v>
      </c>
      <c r="C9" s="9" t="s">
        <v>71</v>
      </c>
      <c r="D9" s="9" t="s">
        <v>72</v>
      </c>
      <c r="E9" s="10" t="s">
        <v>218</v>
      </c>
      <c r="F9" s="9" t="s">
        <v>40</v>
      </c>
      <c r="G9" s="13" t="s">
        <v>90</v>
      </c>
      <c r="H9" s="13" t="s">
        <v>91</v>
      </c>
      <c r="I9" s="14"/>
      <c r="J9" s="14"/>
      <c r="K9" s="13" t="s">
        <v>33</v>
      </c>
      <c r="L9" s="13" t="s">
        <v>34</v>
      </c>
      <c r="M9" s="13" t="s">
        <v>18</v>
      </c>
      <c r="N9" s="14"/>
      <c r="O9" s="11" t="str">
        <f>"205,0"</f>
        <v>205,0</v>
      </c>
      <c r="P9" s="11" t="str">
        <f>"283,0164"</f>
        <v>283,0164</v>
      </c>
      <c r="Q9" s="9" t="s">
        <v>75</v>
      </c>
    </row>
    <row r="11" spans="1:17" ht="16">
      <c r="A11" s="50" t="s">
        <v>10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7">
      <c r="A12" s="14" t="s">
        <v>22</v>
      </c>
      <c r="B12" s="9" t="s">
        <v>23</v>
      </c>
      <c r="C12" s="9" t="s">
        <v>12</v>
      </c>
      <c r="D12" s="9" t="s">
        <v>13</v>
      </c>
      <c r="E12" s="10" t="s">
        <v>215</v>
      </c>
      <c r="F12" s="9" t="s">
        <v>14</v>
      </c>
      <c r="G12" s="13" t="s">
        <v>18</v>
      </c>
      <c r="H12" s="13" t="s">
        <v>19</v>
      </c>
      <c r="I12" s="13" t="s">
        <v>16</v>
      </c>
      <c r="J12" s="14"/>
      <c r="K12" s="13" t="s">
        <v>17</v>
      </c>
      <c r="L12" s="13" t="s">
        <v>20</v>
      </c>
      <c r="M12" s="13" t="s">
        <v>21</v>
      </c>
      <c r="N12" s="14"/>
      <c r="O12" s="11" t="str">
        <f>"350,0"</f>
        <v>350,0</v>
      </c>
      <c r="P12" s="11" t="str">
        <f>"220,7800"</f>
        <v>220,7800</v>
      </c>
      <c r="Q12" s="9" t="s">
        <v>212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7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9.5" style="5" customWidth="1"/>
    <col min="4" max="4" width="21.5" style="5" bestFit="1" customWidth="1"/>
    <col min="5" max="5" width="10.5" style="6" bestFit="1" customWidth="1"/>
    <col min="6" max="6" width="33.6640625" style="5" customWidth="1"/>
    <col min="7" max="9" width="5.5" style="8" customWidth="1"/>
    <col min="10" max="10" width="4.83203125" style="8" customWidth="1"/>
    <col min="11" max="11" width="10.5" style="12" bestFit="1" customWidth="1"/>
    <col min="12" max="12" width="9.6640625" style="7" customWidth="1"/>
    <col min="13" max="13" width="29.6640625" style="5" customWidth="1"/>
    <col min="14" max="16384" width="9.1640625" style="3"/>
  </cols>
  <sheetData>
    <row r="1" spans="1:13" s="2" customFormat="1" ht="29" customHeight="1">
      <c r="A1" s="37" t="s">
        <v>190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54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32"/>
      <c r="M4" s="34"/>
    </row>
    <row r="5" spans="1:13" ht="16">
      <c r="A5" s="35" t="s">
        <v>105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22</v>
      </c>
      <c r="B6" s="9" t="s">
        <v>138</v>
      </c>
      <c r="C6" s="9" t="s">
        <v>106</v>
      </c>
      <c r="D6" s="9" t="s">
        <v>107</v>
      </c>
      <c r="E6" s="10" t="s">
        <v>216</v>
      </c>
      <c r="F6" s="9" t="s">
        <v>40</v>
      </c>
      <c r="G6" s="13" t="s">
        <v>108</v>
      </c>
      <c r="H6" s="13" t="s">
        <v>109</v>
      </c>
      <c r="I6" s="21" t="s">
        <v>110</v>
      </c>
      <c r="J6" s="14"/>
      <c r="K6" s="28" t="str">
        <f>"60,0"</f>
        <v>60,0</v>
      </c>
      <c r="L6" s="11" t="str">
        <f>"67,0680"</f>
        <v>67,0680</v>
      </c>
      <c r="M6" s="9" t="s">
        <v>202</v>
      </c>
    </row>
    <row r="8" spans="1:13" ht="16">
      <c r="A8" s="50" t="s">
        <v>24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23" t="s">
        <v>22</v>
      </c>
      <c r="B9" s="15" t="s">
        <v>139</v>
      </c>
      <c r="C9" s="15" t="s">
        <v>111</v>
      </c>
      <c r="D9" s="15" t="s">
        <v>112</v>
      </c>
      <c r="E9" s="16" t="s">
        <v>219</v>
      </c>
      <c r="F9" s="15" t="s">
        <v>98</v>
      </c>
      <c r="G9" s="22" t="s">
        <v>113</v>
      </c>
      <c r="H9" s="22" t="s">
        <v>114</v>
      </c>
      <c r="I9" s="22" t="s">
        <v>115</v>
      </c>
      <c r="J9" s="23"/>
      <c r="K9" s="29" t="str">
        <f>"117,5"</f>
        <v>117,5</v>
      </c>
      <c r="L9" s="17" t="str">
        <f>"92,7192"</f>
        <v>92,7192</v>
      </c>
      <c r="M9" s="15" t="s">
        <v>95</v>
      </c>
    </row>
    <row r="10" spans="1:13">
      <c r="A10" s="25" t="s">
        <v>64</v>
      </c>
      <c r="B10" s="18" t="s">
        <v>140</v>
      </c>
      <c r="C10" s="18" t="s">
        <v>116</v>
      </c>
      <c r="D10" s="18" t="s">
        <v>117</v>
      </c>
      <c r="E10" s="19" t="s">
        <v>219</v>
      </c>
      <c r="F10" s="18" t="s">
        <v>40</v>
      </c>
      <c r="G10" s="24" t="s">
        <v>33</v>
      </c>
      <c r="H10" s="27" t="s">
        <v>34</v>
      </c>
      <c r="I10" s="27" t="s">
        <v>34</v>
      </c>
      <c r="J10" s="25"/>
      <c r="K10" s="30" t="str">
        <f>"115,0"</f>
        <v>115,0</v>
      </c>
      <c r="L10" s="20" t="str">
        <f>"89,3090"</f>
        <v>89,3090</v>
      </c>
      <c r="M10" s="18" t="s">
        <v>203</v>
      </c>
    </row>
    <row r="12" spans="1:13" ht="16">
      <c r="A12" s="50" t="s">
        <v>30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14" t="s">
        <v>22</v>
      </c>
      <c r="B13" s="9" t="s">
        <v>141</v>
      </c>
      <c r="C13" s="9" t="s">
        <v>118</v>
      </c>
      <c r="D13" s="9" t="s">
        <v>119</v>
      </c>
      <c r="E13" s="10" t="s">
        <v>219</v>
      </c>
      <c r="F13" s="9" t="s">
        <v>78</v>
      </c>
      <c r="G13" s="21" t="s">
        <v>120</v>
      </c>
      <c r="H13" s="13" t="s">
        <v>120</v>
      </c>
      <c r="I13" s="21" t="s">
        <v>73</v>
      </c>
      <c r="J13" s="14"/>
      <c r="K13" s="28" t="str">
        <f>"82,5"</f>
        <v>82,5</v>
      </c>
      <c r="L13" s="11" t="str">
        <f>"58,7895"</f>
        <v>58,7895</v>
      </c>
      <c r="M13" s="9" t="s">
        <v>204</v>
      </c>
    </row>
    <row r="15" spans="1:13" ht="16">
      <c r="A15" s="50" t="s">
        <v>37</v>
      </c>
      <c r="B15" s="50"/>
      <c r="C15" s="51"/>
      <c r="D15" s="51"/>
      <c r="E15" s="51"/>
      <c r="F15" s="51"/>
      <c r="G15" s="51"/>
      <c r="H15" s="51"/>
      <c r="I15" s="51"/>
      <c r="J15" s="51"/>
    </row>
    <row r="16" spans="1:13">
      <c r="A16" s="14" t="s">
        <v>22</v>
      </c>
      <c r="B16" s="9" t="s">
        <v>142</v>
      </c>
      <c r="C16" s="9" t="s">
        <v>121</v>
      </c>
      <c r="D16" s="9" t="s">
        <v>122</v>
      </c>
      <c r="E16" s="10" t="s">
        <v>215</v>
      </c>
      <c r="F16" s="9" t="s">
        <v>40</v>
      </c>
      <c r="G16" s="13" t="s">
        <v>33</v>
      </c>
      <c r="H16" s="21" t="s">
        <v>123</v>
      </c>
      <c r="I16" s="21" t="s">
        <v>124</v>
      </c>
      <c r="J16" s="14"/>
      <c r="K16" s="28" t="str">
        <f>"115,0"</f>
        <v>115,0</v>
      </c>
      <c r="L16" s="11" t="str">
        <f>"79,4075"</f>
        <v>79,4075</v>
      </c>
      <c r="M16" s="9" t="s">
        <v>212</v>
      </c>
    </row>
    <row r="18" spans="1:13" ht="16">
      <c r="A18" s="50" t="s">
        <v>54</v>
      </c>
      <c r="B18" s="50"/>
      <c r="C18" s="51"/>
      <c r="D18" s="51"/>
      <c r="E18" s="51"/>
      <c r="F18" s="51"/>
      <c r="G18" s="51"/>
      <c r="H18" s="51"/>
      <c r="I18" s="51"/>
      <c r="J18" s="51"/>
    </row>
    <row r="19" spans="1:13">
      <c r="A19" s="23" t="s">
        <v>22</v>
      </c>
      <c r="B19" s="15" t="s">
        <v>143</v>
      </c>
      <c r="C19" s="15" t="s">
        <v>125</v>
      </c>
      <c r="D19" s="15" t="s">
        <v>126</v>
      </c>
      <c r="E19" s="16" t="s">
        <v>215</v>
      </c>
      <c r="F19" s="15" t="s">
        <v>40</v>
      </c>
      <c r="G19" s="22" t="s">
        <v>19</v>
      </c>
      <c r="H19" s="22" t="s">
        <v>127</v>
      </c>
      <c r="I19" s="26" t="s">
        <v>16</v>
      </c>
      <c r="J19" s="23"/>
      <c r="K19" s="29" t="str">
        <f>"152,5"</f>
        <v>152,5</v>
      </c>
      <c r="L19" s="17" t="str">
        <f>"98,4998"</f>
        <v>98,4998</v>
      </c>
      <c r="M19" s="15" t="s">
        <v>205</v>
      </c>
    </row>
    <row r="20" spans="1:13">
      <c r="A20" s="25" t="s">
        <v>22</v>
      </c>
      <c r="B20" s="18" t="s">
        <v>85</v>
      </c>
      <c r="C20" s="18" t="s">
        <v>79</v>
      </c>
      <c r="D20" s="18" t="s">
        <v>80</v>
      </c>
      <c r="E20" s="19" t="s">
        <v>220</v>
      </c>
      <c r="F20" s="18" t="s">
        <v>70</v>
      </c>
      <c r="G20" s="24" t="s">
        <v>50</v>
      </c>
      <c r="H20" s="27" t="s">
        <v>18</v>
      </c>
      <c r="I20" s="27" t="s">
        <v>18</v>
      </c>
      <c r="J20" s="25"/>
      <c r="K20" s="30" t="str">
        <f>"125,0"</f>
        <v>125,0</v>
      </c>
      <c r="L20" s="20" t="str">
        <f>"95,6154"</f>
        <v>95,6154</v>
      </c>
      <c r="M20" s="18" t="s">
        <v>206</v>
      </c>
    </row>
    <row r="22" spans="1:13" ht="16">
      <c r="A22" s="50" t="s">
        <v>10</v>
      </c>
      <c r="B22" s="50"/>
      <c r="C22" s="51"/>
      <c r="D22" s="51"/>
      <c r="E22" s="51"/>
      <c r="F22" s="51"/>
      <c r="G22" s="51"/>
      <c r="H22" s="51"/>
      <c r="I22" s="51"/>
      <c r="J22" s="51"/>
    </row>
    <row r="23" spans="1:13">
      <c r="A23" s="23" t="s">
        <v>22</v>
      </c>
      <c r="B23" s="15" t="s">
        <v>144</v>
      </c>
      <c r="C23" s="15" t="s">
        <v>128</v>
      </c>
      <c r="D23" s="15" t="s">
        <v>129</v>
      </c>
      <c r="E23" s="16" t="s">
        <v>217</v>
      </c>
      <c r="F23" s="15" t="s">
        <v>40</v>
      </c>
      <c r="G23" s="22" t="s">
        <v>130</v>
      </c>
      <c r="H23" s="22" t="s">
        <v>131</v>
      </c>
      <c r="I23" s="26" t="s">
        <v>20</v>
      </c>
      <c r="J23" s="23"/>
      <c r="K23" s="29" t="str">
        <f>"172,0"</f>
        <v>172,0</v>
      </c>
      <c r="L23" s="17" t="str">
        <f>"106,7238"</f>
        <v>106,7238</v>
      </c>
      <c r="M23" s="15" t="s">
        <v>212</v>
      </c>
    </row>
    <row r="24" spans="1:13">
      <c r="A24" s="25" t="s">
        <v>60</v>
      </c>
      <c r="B24" s="18" t="s">
        <v>145</v>
      </c>
      <c r="C24" s="18" t="s">
        <v>132</v>
      </c>
      <c r="D24" s="18" t="s">
        <v>133</v>
      </c>
      <c r="E24" s="19" t="s">
        <v>217</v>
      </c>
      <c r="F24" s="18" t="s">
        <v>40</v>
      </c>
      <c r="G24" s="27" t="s">
        <v>15</v>
      </c>
      <c r="H24" s="27" t="s">
        <v>134</v>
      </c>
      <c r="I24" s="27" t="s">
        <v>130</v>
      </c>
      <c r="J24" s="25"/>
      <c r="K24" s="30">
        <v>0</v>
      </c>
      <c r="L24" s="20" t="str">
        <f>"0,0000"</f>
        <v>0,0000</v>
      </c>
      <c r="M24" s="18" t="s">
        <v>201</v>
      </c>
    </row>
    <row r="26" spans="1:13" ht="16">
      <c r="A26" s="50" t="s">
        <v>135</v>
      </c>
      <c r="B26" s="50"/>
      <c r="C26" s="51"/>
      <c r="D26" s="51"/>
      <c r="E26" s="51"/>
      <c r="F26" s="51"/>
      <c r="G26" s="51"/>
      <c r="H26" s="51"/>
      <c r="I26" s="51"/>
      <c r="J26" s="51"/>
    </row>
    <row r="27" spans="1:13">
      <c r="A27" s="14" t="s">
        <v>22</v>
      </c>
      <c r="B27" s="9" t="s">
        <v>146</v>
      </c>
      <c r="C27" s="9" t="s">
        <v>136</v>
      </c>
      <c r="D27" s="9" t="s">
        <v>137</v>
      </c>
      <c r="E27" s="10" t="s">
        <v>215</v>
      </c>
      <c r="F27" s="9" t="s">
        <v>98</v>
      </c>
      <c r="G27" s="13" t="s">
        <v>74</v>
      </c>
      <c r="H27" s="13" t="s">
        <v>33</v>
      </c>
      <c r="I27" s="13" t="s">
        <v>50</v>
      </c>
      <c r="J27" s="14"/>
      <c r="K27" s="28" t="str">
        <f>"125,0"</f>
        <v>125,0</v>
      </c>
      <c r="L27" s="11" t="str">
        <f>"74,6500"</f>
        <v>74,6500</v>
      </c>
      <c r="M27" s="9" t="s">
        <v>212</v>
      </c>
    </row>
  </sheetData>
  <mergeCells count="18">
    <mergeCell ref="A26:J26"/>
    <mergeCell ref="K3:K4"/>
    <mergeCell ref="L3:L4"/>
    <mergeCell ref="M3:M4"/>
    <mergeCell ref="A5:J5"/>
    <mergeCell ref="B3:B4"/>
    <mergeCell ref="A8:J8"/>
    <mergeCell ref="A12:J12"/>
    <mergeCell ref="A15:J15"/>
    <mergeCell ref="A18:J18"/>
    <mergeCell ref="A22:J2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37" t="s">
        <v>191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24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22</v>
      </c>
      <c r="B6" s="9" t="s">
        <v>83</v>
      </c>
      <c r="C6" s="9" t="s">
        <v>71</v>
      </c>
      <c r="D6" s="9" t="s">
        <v>72</v>
      </c>
      <c r="E6" s="10" t="s">
        <v>218</v>
      </c>
      <c r="F6" s="9" t="s">
        <v>40</v>
      </c>
      <c r="G6" s="13" t="s">
        <v>90</v>
      </c>
      <c r="H6" s="13" t="s">
        <v>91</v>
      </c>
      <c r="I6" s="14"/>
      <c r="J6" s="14"/>
      <c r="K6" s="11" t="str">
        <f>"75,0"</f>
        <v>75,0</v>
      </c>
      <c r="L6" s="11" t="str">
        <f>"103,5426"</f>
        <v>103,5426</v>
      </c>
      <c r="M6" s="9" t="s">
        <v>75</v>
      </c>
    </row>
    <row r="8" spans="1:13" ht="16">
      <c r="A8" s="50" t="s">
        <v>37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4" t="s">
        <v>22</v>
      </c>
      <c r="B9" s="9" t="s">
        <v>102</v>
      </c>
      <c r="C9" s="9" t="s">
        <v>92</v>
      </c>
      <c r="D9" s="9" t="s">
        <v>93</v>
      </c>
      <c r="E9" s="10" t="s">
        <v>221</v>
      </c>
      <c r="F9" s="9" t="s">
        <v>78</v>
      </c>
      <c r="G9" s="13" t="s">
        <v>29</v>
      </c>
      <c r="H9" s="13" t="s">
        <v>90</v>
      </c>
      <c r="I9" s="21" t="s">
        <v>91</v>
      </c>
      <c r="J9" s="14"/>
      <c r="K9" s="11" t="str">
        <f>"70,0"</f>
        <v>70,0</v>
      </c>
      <c r="L9" s="11" t="str">
        <f>"48,5310"</f>
        <v>48,5310</v>
      </c>
      <c r="M9" s="9" t="s">
        <v>94</v>
      </c>
    </row>
    <row r="11" spans="1:13" ht="16">
      <c r="A11" s="50" t="s">
        <v>54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14" t="s">
        <v>22</v>
      </c>
      <c r="B12" s="9" t="s">
        <v>85</v>
      </c>
      <c r="C12" s="9" t="s">
        <v>79</v>
      </c>
      <c r="D12" s="9" t="s">
        <v>80</v>
      </c>
      <c r="E12" s="10" t="s">
        <v>220</v>
      </c>
      <c r="F12" s="9" t="s">
        <v>70</v>
      </c>
      <c r="G12" s="13" t="s">
        <v>50</v>
      </c>
      <c r="H12" s="21" t="s">
        <v>18</v>
      </c>
      <c r="I12" s="21" t="s">
        <v>18</v>
      </c>
      <c r="J12" s="14"/>
      <c r="K12" s="11" t="str">
        <f>"125,0"</f>
        <v>125,0</v>
      </c>
      <c r="L12" s="11" t="str">
        <f>"95,6154"</f>
        <v>95,6154</v>
      </c>
      <c r="M12" s="9" t="s">
        <v>206</v>
      </c>
    </row>
    <row r="14" spans="1:13" ht="16">
      <c r="A14" s="50" t="s">
        <v>10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23" t="s">
        <v>22</v>
      </c>
      <c r="B15" s="15" t="s">
        <v>103</v>
      </c>
      <c r="C15" s="15" t="s">
        <v>96</v>
      </c>
      <c r="D15" s="15" t="s">
        <v>97</v>
      </c>
      <c r="E15" s="16" t="s">
        <v>215</v>
      </c>
      <c r="F15" s="15" t="s">
        <v>98</v>
      </c>
      <c r="G15" s="22" t="s">
        <v>21</v>
      </c>
      <c r="H15" s="22" t="s">
        <v>99</v>
      </c>
      <c r="I15" s="26" t="s">
        <v>53</v>
      </c>
      <c r="J15" s="23"/>
      <c r="K15" s="17" t="str">
        <f>"205,0"</f>
        <v>205,0</v>
      </c>
      <c r="L15" s="17" t="str">
        <f>"126,5260"</f>
        <v>126,5260</v>
      </c>
      <c r="M15" s="15" t="s">
        <v>212</v>
      </c>
    </row>
    <row r="16" spans="1:13">
      <c r="A16" s="25" t="s">
        <v>22</v>
      </c>
      <c r="B16" s="18" t="s">
        <v>104</v>
      </c>
      <c r="C16" s="18" t="s">
        <v>100</v>
      </c>
      <c r="D16" s="18" t="s">
        <v>101</v>
      </c>
      <c r="E16" s="19" t="s">
        <v>222</v>
      </c>
      <c r="F16" s="18" t="s">
        <v>40</v>
      </c>
      <c r="G16" s="24" t="s">
        <v>18</v>
      </c>
      <c r="H16" s="27" t="s">
        <v>51</v>
      </c>
      <c r="I16" s="27" t="s">
        <v>51</v>
      </c>
      <c r="J16" s="25"/>
      <c r="K16" s="20" t="str">
        <f>"130,0"</f>
        <v>130,0</v>
      </c>
      <c r="L16" s="20" t="str">
        <f>"129,4921"</f>
        <v>129,4921</v>
      </c>
      <c r="M16" s="18" t="s">
        <v>212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7.6640625" style="7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37" t="s">
        <v>192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54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22</v>
      </c>
      <c r="B6" s="9" t="s">
        <v>85</v>
      </c>
      <c r="C6" s="9" t="s">
        <v>79</v>
      </c>
      <c r="D6" s="9" t="s">
        <v>80</v>
      </c>
      <c r="E6" s="10" t="s">
        <v>220</v>
      </c>
      <c r="F6" s="9" t="s">
        <v>70</v>
      </c>
      <c r="G6" s="13" t="s">
        <v>36</v>
      </c>
      <c r="H6" s="13" t="s">
        <v>34</v>
      </c>
      <c r="I6" s="14"/>
      <c r="J6" s="14"/>
      <c r="K6" s="11" t="str">
        <f>"120,0"</f>
        <v>120,0</v>
      </c>
      <c r="L6" s="11" t="str">
        <f>"91,7908"</f>
        <v>91,7908</v>
      </c>
      <c r="M6" s="9" t="s">
        <v>206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7.5" style="7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37" t="s">
        <v>193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54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23" t="s">
        <v>22</v>
      </c>
      <c r="B6" s="15" t="s">
        <v>89</v>
      </c>
      <c r="C6" s="15" t="s">
        <v>86</v>
      </c>
      <c r="D6" s="15" t="s">
        <v>87</v>
      </c>
      <c r="E6" s="16" t="s">
        <v>215</v>
      </c>
      <c r="F6" s="15" t="s">
        <v>40</v>
      </c>
      <c r="G6" s="22" t="s">
        <v>50</v>
      </c>
      <c r="H6" s="22" t="s">
        <v>88</v>
      </c>
      <c r="I6" s="22" t="s">
        <v>43</v>
      </c>
      <c r="J6" s="23"/>
      <c r="K6" s="17" t="str">
        <f>"140,0"</f>
        <v>140,0</v>
      </c>
      <c r="L6" s="17" t="str">
        <f>"90,3700"</f>
        <v>90,3700</v>
      </c>
      <c r="M6" s="15" t="s">
        <v>212</v>
      </c>
    </row>
    <row r="7" spans="1:13">
      <c r="A7" s="25" t="s">
        <v>22</v>
      </c>
      <c r="B7" s="18" t="s">
        <v>85</v>
      </c>
      <c r="C7" s="18" t="s">
        <v>79</v>
      </c>
      <c r="D7" s="18" t="s">
        <v>80</v>
      </c>
      <c r="E7" s="19" t="s">
        <v>220</v>
      </c>
      <c r="F7" s="18" t="s">
        <v>70</v>
      </c>
      <c r="G7" s="24" t="s">
        <v>36</v>
      </c>
      <c r="H7" s="24" t="s">
        <v>34</v>
      </c>
      <c r="I7" s="25"/>
      <c r="J7" s="25"/>
      <c r="K7" s="20" t="str">
        <f>"120,0"</f>
        <v>120,0</v>
      </c>
      <c r="L7" s="20" t="str">
        <f>"91,7908"</f>
        <v>91,7908</v>
      </c>
      <c r="M7" s="18" t="s">
        <v>206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37" t="s">
        <v>194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54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22</v>
      </c>
      <c r="B6" s="9" t="s">
        <v>85</v>
      </c>
      <c r="C6" s="9" t="s">
        <v>79</v>
      </c>
      <c r="D6" s="9" t="s">
        <v>80</v>
      </c>
      <c r="E6" s="10" t="s">
        <v>220</v>
      </c>
      <c r="F6" s="9" t="s">
        <v>70</v>
      </c>
      <c r="G6" s="21" t="s">
        <v>15</v>
      </c>
      <c r="H6" s="21" t="s">
        <v>15</v>
      </c>
      <c r="I6" s="13" t="s">
        <v>15</v>
      </c>
      <c r="J6" s="14"/>
      <c r="K6" s="11" t="str">
        <f>"150,0"</f>
        <v>150,0</v>
      </c>
      <c r="L6" s="11" t="str">
        <f>"108,2195"</f>
        <v>108,2195</v>
      </c>
      <c r="M6" s="9" t="s">
        <v>206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7" t="s">
        <v>195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210</v>
      </c>
      <c r="B3" s="52" t="s">
        <v>0</v>
      </c>
      <c r="C3" s="47" t="s">
        <v>213</v>
      </c>
      <c r="D3" s="47" t="s">
        <v>6</v>
      </c>
      <c r="E3" s="31" t="s">
        <v>214</v>
      </c>
      <c r="F3" s="49" t="s">
        <v>5</v>
      </c>
      <c r="G3" s="49" t="s">
        <v>8</v>
      </c>
      <c r="H3" s="49"/>
      <c r="I3" s="49"/>
      <c r="J3" s="49"/>
      <c r="K3" s="31" t="s">
        <v>81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24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23" t="s">
        <v>22</v>
      </c>
      <c r="B6" s="15" t="s">
        <v>82</v>
      </c>
      <c r="C6" s="15" t="s">
        <v>68</v>
      </c>
      <c r="D6" s="15" t="s">
        <v>69</v>
      </c>
      <c r="E6" s="16" t="s">
        <v>220</v>
      </c>
      <c r="F6" s="15" t="s">
        <v>70</v>
      </c>
      <c r="G6" s="22" t="s">
        <v>15</v>
      </c>
      <c r="H6" s="22" t="s">
        <v>16</v>
      </c>
      <c r="I6" s="26" t="s">
        <v>17</v>
      </c>
      <c r="J6" s="23"/>
      <c r="K6" s="17" t="str">
        <f>"160,0"</f>
        <v>160,0</v>
      </c>
      <c r="L6" s="17" t="str">
        <f>"141,7769"</f>
        <v>141,7769</v>
      </c>
      <c r="M6" s="15" t="s">
        <v>208</v>
      </c>
    </row>
    <row r="7" spans="1:13">
      <c r="A7" s="25" t="s">
        <v>22</v>
      </c>
      <c r="B7" s="18" t="s">
        <v>83</v>
      </c>
      <c r="C7" s="18" t="s">
        <v>71</v>
      </c>
      <c r="D7" s="18" t="s">
        <v>72</v>
      </c>
      <c r="E7" s="19" t="s">
        <v>218</v>
      </c>
      <c r="F7" s="18" t="s">
        <v>40</v>
      </c>
      <c r="G7" s="24" t="s">
        <v>73</v>
      </c>
      <c r="H7" s="27" t="s">
        <v>74</v>
      </c>
      <c r="I7" s="27" t="s">
        <v>74</v>
      </c>
      <c r="J7" s="25"/>
      <c r="K7" s="20" t="str">
        <f>"95,0"</f>
        <v>95,0</v>
      </c>
      <c r="L7" s="20" t="str">
        <f>"122,9216"</f>
        <v>122,9216</v>
      </c>
      <c r="M7" s="18" t="s">
        <v>75</v>
      </c>
    </row>
    <row r="9" spans="1:13" ht="16">
      <c r="A9" s="50" t="s">
        <v>37</v>
      </c>
      <c r="B9" s="50"/>
      <c r="C9" s="51"/>
      <c r="D9" s="51"/>
      <c r="E9" s="51"/>
      <c r="F9" s="51"/>
      <c r="G9" s="51"/>
      <c r="H9" s="51"/>
      <c r="I9" s="51"/>
      <c r="J9" s="51"/>
    </row>
    <row r="10" spans="1:13">
      <c r="A10" s="14" t="s">
        <v>22</v>
      </c>
      <c r="B10" s="9" t="s">
        <v>84</v>
      </c>
      <c r="C10" s="9" t="s">
        <v>76</v>
      </c>
      <c r="D10" s="9" t="s">
        <v>77</v>
      </c>
      <c r="E10" s="10" t="s">
        <v>221</v>
      </c>
      <c r="F10" s="9" t="s">
        <v>78</v>
      </c>
      <c r="G10" s="13" t="s">
        <v>50</v>
      </c>
      <c r="H10" s="21" t="s">
        <v>43</v>
      </c>
      <c r="I10" s="21" t="s">
        <v>43</v>
      </c>
      <c r="J10" s="14"/>
      <c r="K10" s="11" t="str">
        <f>"125,0"</f>
        <v>125,0</v>
      </c>
      <c r="L10" s="11" t="str">
        <f>"82,5062"</f>
        <v>82,5062</v>
      </c>
      <c r="M10" s="9" t="s">
        <v>207</v>
      </c>
    </row>
    <row r="12" spans="1:13" ht="16">
      <c r="A12" s="50" t="s">
        <v>54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14" t="s">
        <v>22</v>
      </c>
      <c r="B13" s="9" t="s">
        <v>85</v>
      </c>
      <c r="C13" s="9" t="s">
        <v>79</v>
      </c>
      <c r="D13" s="9" t="s">
        <v>80</v>
      </c>
      <c r="E13" s="10" t="s">
        <v>220</v>
      </c>
      <c r="F13" s="9" t="s">
        <v>70</v>
      </c>
      <c r="G13" s="21" t="s">
        <v>15</v>
      </c>
      <c r="H13" s="21" t="s">
        <v>15</v>
      </c>
      <c r="I13" s="13" t="s">
        <v>15</v>
      </c>
      <c r="J13" s="14"/>
      <c r="K13" s="11" t="str">
        <f>"150,0"</f>
        <v>150,0</v>
      </c>
      <c r="L13" s="11" t="str">
        <f>"108,2195"</f>
        <v>108,2195</v>
      </c>
      <c r="M13" s="9" t="s">
        <v>206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Двоеборье без экип</vt:lpstr>
      <vt:lpstr>WRPF Жим лежа без экип ДК</vt:lpstr>
      <vt:lpstr>WRPF Жим лежа без экип</vt:lpstr>
      <vt:lpstr>WRPF Военный жим ДК</vt:lpstr>
      <vt:lpstr>WRPF Военный жим</vt:lpstr>
      <vt:lpstr>WEPF Жим софт однопетельная ДК</vt:lpstr>
      <vt:lpstr>WEPF Жим софт однопетельная</vt:lpstr>
      <vt:lpstr>WRPF Жим СФО</vt:lpstr>
      <vt:lpstr>WRPF Тяга без экипировки ДК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2023-02-21T16:45:56Z</dcterms:modified>
</cp:coreProperties>
</file>