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Март/"/>
    </mc:Choice>
  </mc:AlternateContent>
  <xr:revisionPtr revIDLastSave="0" documentId="13_ncr:1_{6EB3EFB2-77A6-EA4E-84E5-538A664417C9}" xr6:coauthVersionLast="45" xr6:coauthVersionMax="45" xr10:uidLastSave="{00000000-0000-0000-0000-000000000000}"/>
  <bookViews>
    <workbookView xWindow="0" yWindow="460" windowWidth="28460" windowHeight="16080" firstSheet="3" activeTab="8" xr2:uid="{00000000-000D-0000-FFFF-FFFF00000000}"/>
  </bookViews>
  <sheets>
    <sheet name="WRPF ПЛ без экипировки ДК" sheetId="6" r:id="rId1"/>
    <sheet name="WRPF ПЛ без экипировки" sheetId="5" r:id="rId2"/>
    <sheet name="WRPF Двоеборье без экип" sheetId="11" r:id="rId3"/>
    <sheet name="WRPF Жим лежа без экип ДК" sheetId="8" r:id="rId4"/>
    <sheet name="WRPF Жим лежа без экип" sheetId="7" r:id="rId5"/>
    <sheet name="WRPF Тяга без экипировки ДК" sheetId="10" r:id="rId6"/>
    <sheet name="WRPF Тяга без экипировки" sheetId="9" r:id="rId7"/>
    <sheet name="WRPF Подъем на бицепс ДК" sheetId="17" r:id="rId8"/>
    <sheet name="WRPF Подъем на бицепс" sheetId="16" r:id="rId9"/>
  </sheets>
  <definedNames>
    <definedName name="_FilterDatabase" localSheetId="1" hidden="1">'WRPF ПЛ без экипировки'!$A$1:$S$3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17" l="1"/>
  <c r="K7" i="17"/>
  <c r="L6" i="17"/>
  <c r="K6" i="17"/>
  <c r="L6" i="16"/>
  <c r="K6" i="16"/>
  <c r="P12" i="11"/>
  <c r="O12" i="11"/>
  <c r="P9" i="11"/>
  <c r="O9" i="11"/>
  <c r="P6" i="11"/>
  <c r="O6" i="11"/>
  <c r="L18" i="10"/>
  <c r="K18" i="10"/>
  <c r="L15" i="10"/>
  <c r="K15" i="10"/>
  <c r="L12" i="10"/>
  <c r="K12" i="10"/>
  <c r="L9" i="10"/>
  <c r="K9" i="10"/>
  <c r="L6" i="10"/>
  <c r="K6" i="10"/>
  <c r="L13" i="9"/>
  <c r="K13" i="9"/>
  <c r="L12" i="9"/>
  <c r="K12" i="9"/>
  <c r="L9" i="9"/>
  <c r="K9" i="9"/>
  <c r="L6" i="9"/>
  <c r="K6" i="9"/>
  <c r="L18" i="8"/>
  <c r="K18" i="8"/>
  <c r="L15" i="8"/>
  <c r="K15" i="8"/>
  <c r="L14" i="8"/>
  <c r="K14" i="8"/>
  <c r="L13" i="8"/>
  <c r="K13" i="8"/>
  <c r="L10" i="8"/>
  <c r="L9" i="8"/>
  <c r="K9" i="8"/>
  <c r="L6" i="8"/>
  <c r="K6" i="8"/>
  <c r="L25" i="7"/>
  <c r="K25" i="7"/>
  <c r="L22" i="7"/>
  <c r="K22" i="7"/>
  <c r="L21" i="7"/>
  <c r="K21" i="7"/>
  <c r="L18" i="7"/>
  <c r="K18" i="7"/>
  <c r="L17" i="7"/>
  <c r="K17" i="7"/>
  <c r="L16" i="7"/>
  <c r="K16" i="7"/>
  <c r="L15" i="7"/>
  <c r="K15" i="7"/>
  <c r="L12" i="7"/>
  <c r="K12" i="7"/>
  <c r="L9" i="7"/>
  <c r="K9" i="7"/>
  <c r="L6" i="7"/>
  <c r="K6" i="7"/>
  <c r="T6" i="6"/>
  <c r="S6" i="6"/>
  <c r="T30" i="5"/>
  <c r="S30" i="5"/>
  <c r="T27" i="5"/>
  <c r="S27" i="5"/>
  <c r="T24" i="5"/>
  <c r="S24" i="5"/>
  <c r="T23" i="5"/>
  <c r="S23" i="5"/>
  <c r="T20" i="5"/>
  <c r="S20" i="5"/>
  <c r="T19" i="5"/>
  <c r="S19" i="5"/>
  <c r="T18" i="5"/>
  <c r="S18" i="5"/>
  <c r="T17" i="5"/>
  <c r="S17" i="5"/>
  <c r="T16" i="5"/>
  <c r="S16" i="5"/>
  <c r="T13" i="5"/>
  <c r="S13" i="5"/>
  <c r="T10" i="5"/>
  <c r="S10" i="5"/>
  <c r="T9" i="5"/>
  <c r="S9" i="5"/>
  <c r="T6" i="5"/>
  <c r="S6" i="5"/>
</calcChain>
</file>

<file path=xl/sharedStrings.xml><?xml version="1.0" encoding="utf-8"?>
<sst xmlns="http://schemas.openxmlformats.org/spreadsheetml/2006/main" count="678" uniqueCount="255">
  <si>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</si>
  <si>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</si>
  <si>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</si>
  <si>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</si>
  <si>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</si>
  <si>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</si>
  <si>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</si>
  <si>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</si>
  <si>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</si>
  <si>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</si>
  <si>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56</t>
  </si>
  <si>
    <t>Открытая (20.05.1988)/34</t>
  </si>
  <si>
    <t>54,50</t>
  </si>
  <si>
    <t xml:space="preserve">Иркутск/Иркутская область </t>
  </si>
  <si>
    <t>57,5</t>
  </si>
  <si>
    <t>62,5</t>
  </si>
  <si>
    <t>65,0</t>
  </si>
  <si>
    <t>35,0</t>
  </si>
  <si>
    <t>37,5</t>
  </si>
  <si>
    <t>40,0</t>
  </si>
  <si>
    <t>77,5</t>
  </si>
  <si>
    <t>82,5</t>
  </si>
  <si>
    <t>87,5</t>
  </si>
  <si>
    <t>ВЕСОВАЯ КАТЕГОРИЯ   67.5</t>
  </si>
  <si>
    <t>Открытая (25.03.2002)/20</t>
  </si>
  <si>
    <t>65,80</t>
  </si>
  <si>
    <t>70,0</t>
  </si>
  <si>
    <t>75,0</t>
  </si>
  <si>
    <t>45,0</t>
  </si>
  <si>
    <t>50,0</t>
  </si>
  <si>
    <t>55,0</t>
  </si>
  <si>
    <t>80,0</t>
  </si>
  <si>
    <t>85,0</t>
  </si>
  <si>
    <t>90,0</t>
  </si>
  <si>
    <t>Мастера 40-49 (21.05.1980)/42</t>
  </si>
  <si>
    <t>63,10</t>
  </si>
  <si>
    <t>42,5</t>
  </si>
  <si>
    <t>47,5</t>
  </si>
  <si>
    <t>92,5</t>
  </si>
  <si>
    <t>100,0</t>
  </si>
  <si>
    <t>ВЕСОВАЯ КАТЕГОРИЯ   75</t>
  </si>
  <si>
    <t>Девушки 14-16 (20.03.2007)/15</t>
  </si>
  <si>
    <t>72,70</t>
  </si>
  <si>
    <t xml:space="preserve">Саянск/Иркутская область </t>
  </si>
  <si>
    <t>95,0</t>
  </si>
  <si>
    <t>105,0</t>
  </si>
  <si>
    <t>115,0</t>
  </si>
  <si>
    <t>125,0</t>
  </si>
  <si>
    <t xml:space="preserve">Кутергин Егор </t>
  </si>
  <si>
    <t>Юноши 14-16 (15.11.2007)/15</t>
  </si>
  <si>
    <t>66,80</t>
  </si>
  <si>
    <t xml:space="preserve">Ангарск/Иркутская область </t>
  </si>
  <si>
    <t>Юноши 14-16 (18.03.2009)/13</t>
  </si>
  <si>
    <t>65,30</t>
  </si>
  <si>
    <t>60,0</t>
  </si>
  <si>
    <t>110,0</t>
  </si>
  <si>
    <t>Юноши 14-16 (20.06.2010)/12</t>
  </si>
  <si>
    <t>61,90</t>
  </si>
  <si>
    <t>Юноши 14-16 (15.09.2009)/13</t>
  </si>
  <si>
    <t>Юноши 14-16 (01.01.2007)/16</t>
  </si>
  <si>
    <t>64,70</t>
  </si>
  <si>
    <t xml:space="preserve">Сибогатов Никита </t>
  </si>
  <si>
    <t>Юноши 14-16 (31.05.2006)/16</t>
  </si>
  <si>
    <t>71,90</t>
  </si>
  <si>
    <t>135,0</t>
  </si>
  <si>
    <t>145,0</t>
  </si>
  <si>
    <t>160,0</t>
  </si>
  <si>
    <t>170,0</t>
  </si>
  <si>
    <t>Юноши 14-16 (27.03.2006)/16</t>
  </si>
  <si>
    <t>74,40</t>
  </si>
  <si>
    <t>ВЕСОВАЯ КАТЕГОРИЯ   82.5</t>
  </si>
  <si>
    <t>Открытая (20.08.1993)/29</t>
  </si>
  <si>
    <t>76,70</t>
  </si>
  <si>
    <t>130,0</t>
  </si>
  <si>
    <t>137,5</t>
  </si>
  <si>
    <t>167,5</t>
  </si>
  <si>
    <t>175,0</t>
  </si>
  <si>
    <t>182,5</t>
  </si>
  <si>
    <t>ВЕСОВАЯ КАТЕГОРИЯ   110</t>
  </si>
  <si>
    <t xml:space="preserve">Щербинин Артём </t>
  </si>
  <si>
    <t>Юноши 14-16 (19.04.2006)/16</t>
  </si>
  <si>
    <t>106,60</t>
  </si>
  <si>
    <t>140,0</t>
  </si>
  <si>
    <t>155,0</t>
  </si>
  <si>
    <t>165,0</t>
  </si>
  <si>
    <t xml:space="preserve">Абсолютный зачёт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</si>
  <si>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</si>
  <si>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</si>
  <si>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</si>
  <si>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</si>
  <si>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</si>
  <si>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 xml:space="preserve">Юноши 14-16 </t>
  </si>
  <si>
    <t>75</t>
  </si>
  <si>
    <t>67.5</t>
  </si>
  <si>
    <t xml:space="preserve">Мужчины </t>
  </si>
  <si>
    <t xml:space="preserve">Юноши </t>
  </si>
  <si>
    <t>110</t>
  </si>
  <si>
    <t>1</t>
  </si>
  <si>
    <t>Вишневская Виктория</t>
  </si>
  <si>
    <t>Цыганок Юлиана</t>
  </si>
  <si>
    <t>Красикова Екатерина</t>
  </si>
  <si>
    <t>Андреева Мария</t>
  </si>
  <si>
    <t>Кутергин Егор</t>
  </si>
  <si>
    <t>2</t>
  </si>
  <si>
    <t>Погуляев Даниил</t>
  </si>
  <si>
    <t>3</t>
  </si>
  <si>
    <t>Анипер Юрий</t>
  </si>
  <si>
    <t>4</t>
  </si>
  <si>
    <t>Лагерев Даниил</t>
  </si>
  <si>
    <t>5</t>
  </si>
  <si>
    <t>Щербаков Дмитрий</t>
  </si>
  <si>
    <t>Сибогатов Никита</t>
  </si>
  <si>
    <t>Петрушин Владимир</t>
  </si>
  <si>
    <t>Другов Дмитрий</t>
  </si>
  <si>
    <t>Щербинин Артём</t>
  </si>
  <si>
    <t>Открытая (29.06.1982)/40</t>
  </si>
  <si>
    <t>81,90</t>
  </si>
  <si>
    <t>132,5</t>
  </si>
  <si>
    <t>185,0</t>
  </si>
  <si>
    <t>195,0</t>
  </si>
  <si>
    <t>Сускин Михаил</t>
  </si>
  <si>
    <t>Открытая (11.03.1985)/37</t>
  </si>
  <si>
    <t>64,40</t>
  </si>
  <si>
    <t>ВЕСОВАЯ КАТЕГОРИЯ   90+</t>
  </si>
  <si>
    <t>Открытая (24.12.1990)/32</t>
  </si>
  <si>
    <t>99,20</t>
  </si>
  <si>
    <t>52,5</t>
  </si>
  <si>
    <t>Открытая (20.03.1985)/37</t>
  </si>
  <si>
    <t>73,70</t>
  </si>
  <si>
    <t>177,5</t>
  </si>
  <si>
    <t>ВЕСОВАЯ КАТЕГОРИЯ   90</t>
  </si>
  <si>
    <t>Юниоры (17.08.2000)/22</t>
  </si>
  <si>
    <t>83,60</t>
  </si>
  <si>
    <t xml:space="preserve">Тайшет/Иркутская область </t>
  </si>
  <si>
    <t>120,0</t>
  </si>
  <si>
    <t>Открытая (17.07.1978)/44</t>
  </si>
  <si>
    <t>89,40</t>
  </si>
  <si>
    <t>180,0</t>
  </si>
  <si>
    <t>Открытая (11.12.1987)/35</t>
  </si>
  <si>
    <t>85,00</t>
  </si>
  <si>
    <t>147,5</t>
  </si>
  <si>
    <t>152,5</t>
  </si>
  <si>
    <t>Мастера 40-49 (17.07.1978)/44</t>
  </si>
  <si>
    <t>ВЕСОВАЯ КАТЕГОРИЯ   100</t>
  </si>
  <si>
    <t>Юноши 14-16 (20.05.2008)/14</t>
  </si>
  <si>
    <t>99,90</t>
  </si>
  <si>
    <t>Открытая (29.04.1982)/40</t>
  </si>
  <si>
    <t>95,00</t>
  </si>
  <si>
    <t xml:space="preserve">Красноярск/Красноярский край </t>
  </si>
  <si>
    <t>190,0</t>
  </si>
  <si>
    <t>202,5</t>
  </si>
  <si>
    <t>205,0</t>
  </si>
  <si>
    <t>ВЕСОВАЯ КАТЕГОРИЯ   125</t>
  </si>
  <si>
    <t>Открытая (04.10.1985)/37</t>
  </si>
  <si>
    <t>122,90</t>
  </si>
  <si>
    <t>210,0</t>
  </si>
  <si>
    <t>275,0</t>
  </si>
  <si>
    <t>290,0</t>
  </si>
  <si>
    <t>305,0</t>
  </si>
  <si>
    <t>Результат</t>
  </si>
  <si>
    <t>Энгельгард Ольга</t>
  </si>
  <si>
    <t>Елисеенко Татьяна</t>
  </si>
  <si>
    <t>Руднев Сергей</t>
  </si>
  <si>
    <t>Брюханов Данила</t>
  </si>
  <si>
    <t>Фактулов Артём</t>
  </si>
  <si>
    <t>Заборцев Антон</t>
  </si>
  <si>
    <t>Кривощапов Артём</t>
  </si>
  <si>
    <t>Николаев Виталий</t>
  </si>
  <si>
    <t>Тирских Алексей</t>
  </si>
  <si>
    <t>Открытая (05.01.1991)/32</t>
  </si>
  <si>
    <t>127,5</t>
  </si>
  <si>
    <t>Открытая (29.07.1998)/24</t>
  </si>
  <si>
    <t>81,70</t>
  </si>
  <si>
    <t>Открытая (09.06.2000)/22</t>
  </si>
  <si>
    <t>95,50</t>
  </si>
  <si>
    <t>142,5</t>
  </si>
  <si>
    <t>Открытая (07.05.1989)/33</t>
  </si>
  <si>
    <t>96,20</t>
  </si>
  <si>
    <t>117,5</t>
  </si>
  <si>
    <t>122,5</t>
  </si>
  <si>
    <t>Мастера 40-49 (12.02.1974)/49</t>
  </si>
  <si>
    <t>92,20</t>
  </si>
  <si>
    <t>Открытая (22.12.1999)/23</t>
  </si>
  <si>
    <t>116,10</t>
  </si>
  <si>
    <t>97,5</t>
  </si>
  <si>
    <t>Бурдуковский Алексей</t>
  </si>
  <si>
    <t>-</t>
  </si>
  <si>
    <t>Шарипов Ринат</t>
  </si>
  <si>
    <t>Курбанов Константин</t>
  </si>
  <si>
    <t>Колодин Роман</t>
  </si>
  <si>
    <t>Серов Евгений</t>
  </si>
  <si>
    <t>Андриянов Андрей</t>
  </si>
  <si>
    <t>Открытая (03.01.1989)/34</t>
  </si>
  <si>
    <t>101,50</t>
  </si>
  <si>
    <t>Открытая (08.01.1990)/33</t>
  </si>
  <si>
    <t>118,90</t>
  </si>
  <si>
    <t>245,0</t>
  </si>
  <si>
    <t>255,0</t>
  </si>
  <si>
    <t>265,0</t>
  </si>
  <si>
    <t>Вотто Ульяна</t>
  </si>
  <si>
    <t>Лаврентьев Никита</t>
  </si>
  <si>
    <t>Открытая (28.11.2003)/19</t>
  </si>
  <si>
    <t>65,90</t>
  </si>
  <si>
    <t>Открытая (30.04.2003)/19</t>
  </si>
  <si>
    <t>66,30</t>
  </si>
  <si>
    <t>187,5</t>
  </si>
  <si>
    <t>Открытая (08.10.1980)/42</t>
  </si>
  <si>
    <t>74,60</t>
  </si>
  <si>
    <t>200,0</t>
  </si>
  <si>
    <t>220,5</t>
  </si>
  <si>
    <t xml:space="preserve">Кушнир Владимир </t>
  </si>
  <si>
    <t>Открытая (17.04.2005)/17</t>
  </si>
  <si>
    <t>80,90</t>
  </si>
  <si>
    <t>Зломанова Екатерина</t>
  </si>
  <si>
    <t>Парщиков Иван</t>
  </si>
  <si>
    <t>Кушнир Сергей</t>
  </si>
  <si>
    <t>Филькин Никита</t>
  </si>
  <si>
    <t>Открытая (23.04.1991)/31</t>
  </si>
  <si>
    <t>52,10</t>
  </si>
  <si>
    <t>Открытая (04.11.1982)/40</t>
  </si>
  <si>
    <t>98,20</t>
  </si>
  <si>
    <t>162,5</t>
  </si>
  <si>
    <t>Кириллова Антонина</t>
  </si>
  <si>
    <t>Энгельгард Артём</t>
  </si>
  <si>
    <t>67,80</t>
  </si>
  <si>
    <t xml:space="preserve">Слюдянка/Иркутская область </t>
  </si>
  <si>
    <t>Соболев Дмитрий</t>
  </si>
  <si>
    <t>Открытая (01.02.2007)/16</t>
  </si>
  <si>
    <t>73,50</t>
  </si>
  <si>
    <t>Открытая (28.03.1986)/36</t>
  </si>
  <si>
    <t>73,90</t>
  </si>
  <si>
    <t>Иванов Глеб</t>
  </si>
  <si>
    <t>Жуков Александр</t>
  </si>
  <si>
    <t xml:space="preserve"> Самостоятельно</t>
  </si>
  <si>
    <t>Самостоятельно</t>
  </si>
  <si>
    <t>Юноши 13-19 (09.07.2007)/15</t>
  </si>
  <si>
    <t>Открытый мастерский турнир «3S CUP»
WRPF Строгий подъем штанги на бицепс ДК
Ангарск/Иркутская область, 04 марта 2023 года</t>
  </si>
  <si>
    <t>Открытый мастерский турнир «3S CUP»
WRPF Строгий подъем штанги на бицепс
Ангарск/Иркутская область, 04 марта 2023 года</t>
  </si>
  <si>
    <t>Открытый мастерский турнир «3S CUP»
WRPF Силовое двоеборье без экипировки
Ангарск/Иркутская область, 04 марта 2023 года</t>
  </si>
  <si>
    <t>Открытый мастерский турнир «3S CUP»
WRPF Становая тяга без экипировки ДК
Ангарск/Иркутская область, 04 марта 2023 года</t>
  </si>
  <si>
    <t>Открытый мастерский турнир «3S CUP»
WRPF Становая тяга без экипировки
Ангарск/Иркутская область, 04 марта 2023 года</t>
  </si>
  <si>
    <t>Открытый мастерский турнир «3S CUP»
WRPF Жим лежа без экипировки ДК
Ангарск/Иркутская область, 04 марта 2023 года</t>
  </si>
  <si>
    <t>Открытый мастерский турнир «3S CUP»
WRPF Жим лежа без экипировки
Ангарск/Иркутская область, 04 марта 2023 года</t>
  </si>
  <si>
    <t>Открытый мастерский турнир «3S CUP»
WRPF Пауэрлифтинг без экипировки ДК
Ангарск/Иркутская область, 04 марта 2023 года</t>
  </si>
  <si>
    <t>Открытый мастерский турнир «3S CUP»
WRPF Пауэрлифтинг без экипировки
Ангарск/Иркутская область, 04 марта 2023 года</t>
  </si>
  <si>
    <t xml:space="preserve">Улан-Удэ/Республика Бурятия </t>
  </si>
  <si>
    <t>Жим</t>
  </si>
  <si>
    <t>№</t>
  </si>
  <si>
    <t xml:space="preserve">
Дата рождения/Возраст</t>
  </si>
  <si>
    <t>Возрастная группа</t>
  </si>
  <si>
    <t>O</t>
  </si>
  <si>
    <t>M1</t>
  </si>
  <si>
    <t>T1</t>
  </si>
  <si>
    <t>J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</si>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</sst>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564B3-B77E-4718-A914-203EC8EBC7BB}">
  <dimension ref="A1:U6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33203125" style="5" customWidth="1"/>
    <col min="3" max="3" width="26.33203125" style="5" bestFit="1" customWidth="1"/>
    <col min="4" max="4" width="21.5" style="5" bestFit="1" customWidth="1"/>
    <col min="5" max="5" width="10.5" style="19" bestFit="1" customWidth="1"/>
    <col min="6" max="6" width="30.6640625" style="5" customWidth="1"/>
    <col min="7" max="9" width="5.5" style="26" customWidth="1"/>
    <col min="10" max="10" width="4.83203125" style="26" customWidth="1"/>
    <col min="11" max="13" width="5.5" style="26" customWidth="1"/>
    <col min="14" max="14" width="4.83203125" style="26" customWidth="1"/>
    <col min="15" max="17" width="5.5" style="26" customWidth="1"/>
    <col min="18" max="18" width="4.83203125" style="26" customWidth="1"/>
    <col min="19" max="19" width="7.83203125" style="6" bestFit="1" customWidth="1"/>
    <col min="20" max="20" width="8.5" style="6" bestFit="1" customWidth="1"/>
    <col min="21" max="21" width="20.1640625" style="5" customWidth="1"/>
    <col min="22" max="16384" width="9.1640625" style="3"/>
  </cols>
  <sheetData>
    <row r="1" spans="1:21" s="2" customFormat="1" ht="29" customHeight="1">
      <c r="A1" s="54" t="s">
        <v>243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7"/>
    </row>
    <row r="2" spans="1:21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</row>
    <row r="3" spans="1:21" s="1" customFormat="1" ht="12.75" customHeight="1">
      <c r="A3" s="62" t="s">
        <v>247</v>
      </c>
      <c r="B3" s="52" t="s">
        <v>0</v>
      </c>
      <c r="C3" s="64" t="s">
        <v>248</v>
      </c>
      <c r="D3" s="64" t="s">
        <v>6</v>
      </c>
      <c r="E3" s="66" t="s">
        <v>249</v>
      </c>
      <c r="F3" s="68" t="s">
        <v>5</v>
      </c>
      <c r="G3" s="68" t="s">
        <v>7</v>
      </c>
      <c r="H3" s="68"/>
      <c r="I3" s="68"/>
      <c r="J3" s="68"/>
      <c r="K3" s="68" t="s">
        <v>8</v>
      </c>
      <c r="L3" s="68"/>
      <c r="M3" s="68"/>
      <c r="N3" s="68"/>
      <c r="O3" s="68" t="s">
        <v>9</v>
      </c>
      <c r="P3" s="68"/>
      <c r="Q3" s="68"/>
      <c r="R3" s="68"/>
      <c r="S3" s="66" t="s">
        <v>1</v>
      </c>
      <c r="T3" s="66" t="s">
        <v>3</v>
      </c>
      <c r="U3" s="69" t="s">
        <v>2</v>
      </c>
    </row>
    <row r="4" spans="1:21" s="1" customFormat="1" ht="21" customHeight="1" thickBot="1">
      <c r="A4" s="63"/>
      <c r="B4" s="53"/>
      <c r="C4" s="65"/>
      <c r="D4" s="65"/>
      <c r="E4" s="67"/>
      <c r="F4" s="6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7"/>
      <c r="T4" s="67"/>
      <c r="U4" s="70"/>
    </row>
    <row r="5" spans="1:21" ht="16">
      <c r="A5" s="50" t="s">
        <v>70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29" t="s">
        <v>97</v>
      </c>
      <c r="B6" s="7" t="s">
        <v>120</v>
      </c>
      <c r="C6" s="7" t="s">
        <v>115</v>
      </c>
      <c r="D6" s="7" t="s">
        <v>116</v>
      </c>
      <c r="E6" s="8" t="s">
        <v>250</v>
      </c>
      <c r="F6" s="7" t="s">
        <v>245</v>
      </c>
      <c r="G6" s="28" t="s">
        <v>65</v>
      </c>
      <c r="H6" s="30" t="s">
        <v>83</v>
      </c>
      <c r="I6" s="30" t="s">
        <v>83</v>
      </c>
      <c r="J6" s="29"/>
      <c r="K6" s="28" t="s">
        <v>47</v>
      </c>
      <c r="L6" s="28" t="s">
        <v>73</v>
      </c>
      <c r="M6" s="30" t="s">
        <v>117</v>
      </c>
      <c r="N6" s="29"/>
      <c r="O6" s="28" t="s">
        <v>76</v>
      </c>
      <c r="P6" s="28" t="s">
        <v>118</v>
      </c>
      <c r="Q6" s="28" t="s">
        <v>119</v>
      </c>
      <c r="R6" s="29"/>
      <c r="S6" s="9" t="str">
        <f>"470,0"</f>
        <v>470,0</v>
      </c>
      <c r="T6" s="9" t="str">
        <f>"316,2630"</f>
        <v>316,2630</v>
      </c>
      <c r="U6" s="7"/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48"/>
  <sheetViews>
    <sheetView workbookViewId="0">
      <selection activeCell="E31" sqref="E31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7.83203125" style="5" customWidth="1"/>
    <col min="4" max="4" width="21.5" style="5" bestFit="1" customWidth="1"/>
    <col min="5" max="5" width="10.5" style="19" bestFit="1" customWidth="1"/>
    <col min="6" max="6" width="32.6640625" style="5" customWidth="1"/>
    <col min="7" max="9" width="5.5" style="26" customWidth="1"/>
    <col min="10" max="10" width="4.83203125" style="26" customWidth="1"/>
    <col min="11" max="12" width="4.5" style="26" customWidth="1"/>
    <col min="13" max="13" width="5.5" style="26" customWidth="1"/>
    <col min="14" max="14" width="4.83203125" style="26" customWidth="1"/>
    <col min="15" max="18" width="5.5" style="26" customWidth="1"/>
    <col min="19" max="19" width="7.83203125" style="6" bestFit="1" customWidth="1"/>
    <col min="20" max="20" width="8.5" style="6" bestFit="1" customWidth="1"/>
    <col min="21" max="21" width="23.5" style="5" customWidth="1"/>
    <col min="22" max="16384" width="9.1640625" style="3"/>
  </cols>
  <sheetData>
    <row r="1" spans="1:21" s="2" customFormat="1" ht="29" customHeight="1">
      <c r="A1" s="54" t="s">
        <v>244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7"/>
    </row>
    <row r="2" spans="1:21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</row>
    <row r="3" spans="1:21" s="1" customFormat="1" ht="12.75" customHeight="1">
      <c r="A3" s="62" t="s">
        <v>247</v>
      </c>
      <c r="B3" s="52" t="s">
        <v>0</v>
      </c>
      <c r="C3" s="64" t="s">
        <v>248</v>
      </c>
      <c r="D3" s="64" t="s">
        <v>6</v>
      </c>
      <c r="E3" s="66" t="s">
        <v>249</v>
      </c>
      <c r="F3" s="68" t="s">
        <v>5</v>
      </c>
      <c r="G3" s="68" t="s">
        <v>7</v>
      </c>
      <c r="H3" s="68"/>
      <c r="I3" s="68"/>
      <c r="J3" s="68"/>
      <c r="K3" s="68" t="s">
        <v>8</v>
      </c>
      <c r="L3" s="68"/>
      <c r="M3" s="68"/>
      <c r="N3" s="68"/>
      <c r="O3" s="68" t="s">
        <v>9</v>
      </c>
      <c r="P3" s="68"/>
      <c r="Q3" s="68"/>
      <c r="R3" s="68"/>
      <c r="S3" s="66" t="s">
        <v>1</v>
      </c>
      <c r="T3" s="66" t="s">
        <v>3</v>
      </c>
      <c r="U3" s="69" t="s">
        <v>2</v>
      </c>
    </row>
    <row r="4" spans="1:21" s="1" customFormat="1" ht="21" customHeight="1" thickBot="1">
      <c r="A4" s="63"/>
      <c r="B4" s="53"/>
      <c r="C4" s="65"/>
      <c r="D4" s="65"/>
      <c r="E4" s="67"/>
      <c r="F4" s="6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7"/>
      <c r="T4" s="67"/>
      <c r="U4" s="70"/>
    </row>
    <row r="5" spans="1:21" ht="16">
      <c r="A5" s="50" t="s">
        <v>10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29" t="s">
        <v>97</v>
      </c>
      <c r="B6" s="7" t="s">
        <v>98</v>
      </c>
      <c r="C6" s="7" t="s">
        <v>11</v>
      </c>
      <c r="D6" s="7" t="s">
        <v>12</v>
      </c>
      <c r="E6" s="8" t="s">
        <v>250</v>
      </c>
      <c r="F6" s="7" t="s">
        <v>13</v>
      </c>
      <c r="G6" s="28" t="s">
        <v>14</v>
      </c>
      <c r="H6" s="28" t="s">
        <v>15</v>
      </c>
      <c r="I6" s="28" t="s">
        <v>16</v>
      </c>
      <c r="J6" s="29"/>
      <c r="K6" s="28" t="s">
        <v>17</v>
      </c>
      <c r="L6" s="28" t="s">
        <v>18</v>
      </c>
      <c r="M6" s="30" t="s">
        <v>19</v>
      </c>
      <c r="N6" s="29"/>
      <c r="O6" s="28" t="s">
        <v>20</v>
      </c>
      <c r="P6" s="28" t="s">
        <v>21</v>
      </c>
      <c r="Q6" s="30" t="s">
        <v>22</v>
      </c>
      <c r="R6" s="29"/>
      <c r="S6" s="9" t="str">
        <f>"185,0"</f>
        <v>185,0</v>
      </c>
      <c r="T6" s="9" t="str">
        <f>"222,3515"</f>
        <v>222,3515</v>
      </c>
      <c r="U6" s="7"/>
    </row>
    <row r="8" spans="1:21" ht="16">
      <c r="A8" s="71" t="s">
        <v>23</v>
      </c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1:21">
      <c r="A9" s="32" t="s">
        <v>97</v>
      </c>
      <c r="B9" s="10" t="s">
        <v>99</v>
      </c>
      <c r="C9" s="10" t="s">
        <v>24</v>
      </c>
      <c r="D9" s="10" t="s">
        <v>25</v>
      </c>
      <c r="E9" s="11" t="s">
        <v>250</v>
      </c>
      <c r="F9" s="10" t="s">
        <v>13</v>
      </c>
      <c r="G9" s="31" t="s">
        <v>16</v>
      </c>
      <c r="H9" s="31" t="s">
        <v>26</v>
      </c>
      <c r="I9" s="31" t="s">
        <v>27</v>
      </c>
      <c r="J9" s="32"/>
      <c r="K9" s="31" t="s">
        <v>28</v>
      </c>
      <c r="L9" s="31" t="s">
        <v>29</v>
      </c>
      <c r="M9" s="33" t="s">
        <v>30</v>
      </c>
      <c r="N9" s="32"/>
      <c r="O9" s="31" t="s">
        <v>31</v>
      </c>
      <c r="P9" s="31" t="s">
        <v>32</v>
      </c>
      <c r="Q9" s="31" t="s">
        <v>33</v>
      </c>
      <c r="R9" s="32"/>
      <c r="S9" s="12" t="str">
        <f>"215,0"</f>
        <v>215,0</v>
      </c>
      <c r="T9" s="12" t="str">
        <f>"223,5355"</f>
        <v>223,5355</v>
      </c>
      <c r="U9" s="10"/>
    </row>
    <row r="10" spans="1:21">
      <c r="A10" s="35" t="s">
        <v>97</v>
      </c>
      <c r="B10" s="13" t="s">
        <v>100</v>
      </c>
      <c r="C10" s="13" t="s">
        <v>34</v>
      </c>
      <c r="D10" s="13" t="s">
        <v>35</v>
      </c>
      <c r="E10" s="14" t="s">
        <v>251</v>
      </c>
      <c r="F10" s="13" t="s">
        <v>13</v>
      </c>
      <c r="G10" s="34" t="s">
        <v>27</v>
      </c>
      <c r="H10" s="34" t="s">
        <v>21</v>
      </c>
      <c r="I10" s="34" t="s">
        <v>22</v>
      </c>
      <c r="J10" s="35"/>
      <c r="K10" s="34" t="s">
        <v>36</v>
      </c>
      <c r="L10" s="34" t="s">
        <v>37</v>
      </c>
      <c r="M10" s="34" t="s">
        <v>29</v>
      </c>
      <c r="N10" s="35"/>
      <c r="O10" s="34" t="s">
        <v>32</v>
      </c>
      <c r="P10" s="34" t="s">
        <v>38</v>
      </c>
      <c r="Q10" s="34" t="s">
        <v>39</v>
      </c>
      <c r="R10" s="35"/>
      <c r="S10" s="15" t="str">
        <f>"237,5"</f>
        <v>237,5</v>
      </c>
      <c r="T10" s="15" t="str">
        <f>"258,3330"</f>
        <v>258,3330</v>
      </c>
      <c r="U10" s="13"/>
    </row>
    <row r="12" spans="1:21" ht="16">
      <c r="A12" s="71" t="s">
        <v>40</v>
      </c>
      <c r="B12" s="71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</row>
    <row r="13" spans="1:21">
      <c r="A13" s="29" t="s">
        <v>97</v>
      </c>
      <c r="B13" s="7" t="s">
        <v>101</v>
      </c>
      <c r="C13" s="7" t="s">
        <v>41</v>
      </c>
      <c r="D13" s="7" t="s">
        <v>42</v>
      </c>
      <c r="E13" s="8" t="s">
        <v>252</v>
      </c>
      <c r="F13" s="7" t="s">
        <v>43</v>
      </c>
      <c r="G13" s="28" t="s">
        <v>33</v>
      </c>
      <c r="H13" s="28" t="s">
        <v>44</v>
      </c>
      <c r="I13" s="28" t="s">
        <v>39</v>
      </c>
      <c r="J13" s="29"/>
      <c r="K13" s="28" t="s">
        <v>29</v>
      </c>
      <c r="L13" s="30" t="s">
        <v>30</v>
      </c>
      <c r="M13" s="28" t="s">
        <v>30</v>
      </c>
      <c r="N13" s="29"/>
      <c r="O13" s="28" t="s">
        <v>45</v>
      </c>
      <c r="P13" s="28" t="s">
        <v>46</v>
      </c>
      <c r="Q13" s="28" t="s">
        <v>47</v>
      </c>
      <c r="R13" s="29"/>
      <c r="S13" s="9" t="str">
        <f>"280,0"</f>
        <v>280,0</v>
      </c>
      <c r="T13" s="9" t="str">
        <f>"271,5440"</f>
        <v>271,5440</v>
      </c>
      <c r="U13" s="7"/>
    </row>
    <row r="15" spans="1:21" ht="16">
      <c r="A15" s="71" t="s">
        <v>23</v>
      </c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21">
      <c r="A16" s="32" t="s">
        <v>97</v>
      </c>
      <c r="B16" s="10" t="s">
        <v>102</v>
      </c>
      <c r="C16" s="10" t="s">
        <v>49</v>
      </c>
      <c r="D16" s="10" t="s">
        <v>50</v>
      </c>
      <c r="E16" s="11" t="s">
        <v>252</v>
      </c>
      <c r="F16" s="10" t="s">
        <v>51</v>
      </c>
      <c r="G16" s="31" t="s">
        <v>31</v>
      </c>
      <c r="H16" s="31" t="s">
        <v>22</v>
      </c>
      <c r="I16" s="31" t="s">
        <v>44</v>
      </c>
      <c r="J16" s="32"/>
      <c r="K16" s="31" t="s">
        <v>15</v>
      </c>
      <c r="L16" s="31" t="s">
        <v>26</v>
      </c>
      <c r="M16" s="31" t="s">
        <v>27</v>
      </c>
      <c r="N16" s="32"/>
      <c r="O16" s="31" t="s">
        <v>44</v>
      </c>
      <c r="P16" s="31" t="s">
        <v>39</v>
      </c>
      <c r="Q16" s="31" t="s">
        <v>45</v>
      </c>
      <c r="R16" s="32"/>
      <c r="S16" s="12" t="str">
        <f>"275,0"</f>
        <v>275,0</v>
      </c>
      <c r="T16" s="12" t="str">
        <f>"213,8125"</f>
        <v>213,8125</v>
      </c>
      <c r="U16" s="10"/>
    </row>
    <row r="17" spans="1:21">
      <c r="A17" s="37" t="s">
        <v>103</v>
      </c>
      <c r="B17" s="16" t="s">
        <v>104</v>
      </c>
      <c r="C17" s="16" t="s">
        <v>52</v>
      </c>
      <c r="D17" s="16" t="s">
        <v>53</v>
      </c>
      <c r="E17" s="17" t="s">
        <v>252</v>
      </c>
      <c r="F17" s="16" t="s">
        <v>43</v>
      </c>
      <c r="G17" s="36" t="s">
        <v>27</v>
      </c>
      <c r="H17" s="36" t="s">
        <v>32</v>
      </c>
      <c r="I17" s="36" t="s">
        <v>33</v>
      </c>
      <c r="J17" s="37"/>
      <c r="K17" s="36" t="s">
        <v>29</v>
      </c>
      <c r="L17" s="36" t="s">
        <v>30</v>
      </c>
      <c r="M17" s="38" t="s">
        <v>54</v>
      </c>
      <c r="N17" s="37"/>
      <c r="O17" s="36" t="s">
        <v>33</v>
      </c>
      <c r="P17" s="36" t="s">
        <v>39</v>
      </c>
      <c r="Q17" s="36" t="s">
        <v>55</v>
      </c>
      <c r="R17" s="37"/>
      <c r="S17" s="18" t="str">
        <f>"255,0"</f>
        <v>255,0</v>
      </c>
      <c r="T17" s="18" t="str">
        <f>"202,0110"</f>
        <v>202,0110</v>
      </c>
      <c r="U17" s="16"/>
    </row>
    <row r="18" spans="1:21">
      <c r="A18" s="37" t="s">
        <v>105</v>
      </c>
      <c r="B18" s="16" t="s">
        <v>106</v>
      </c>
      <c r="C18" s="16" t="s">
        <v>56</v>
      </c>
      <c r="D18" s="16" t="s">
        <v>57</v>
      </c>
      <c r="E18" s="17" t="s">
        <v>252</v>
      </c>
      <c r="F18" s="16" t="s">
        <v>43</v>
      </c>
      <c r="G18" s="36" t="s">
        <v>27</v>
      </c>
      <c r="H18" s="36" t="s">
        <v>32</v>
      </c>
      <c r="I18" s="36" t="s">
        <v>33</v>
      </c>
      <c r="J18" s="37"/>
      <c r="K18" s="36" t="s">
        <v>28</v>
      </c>
      <c r="L18" s="36" t="s">
        <v>29</v>
      </c>
      <c r="M18" s="36" t="s">
        <v>30</v>
      </c>
      <c r="N18" s="37"/>
      <c r="O18" s="36" t="s">
        <v>33</v>
      </c>
      <c r="P18" s="36" t="s">
        <v>39</v>
      </c>
      <c r="Q18" s="36" t="s">
        <v>45</v>
      </c>
      <c r="R18" s="37"/>
      <c r="S18" s="18" t="str">
        <f>"250,0"</f>
        <v>250,0</v>
      </c>
      <c r="T18" s="18" t="str">
        <f>"207,3250"</f>
        <v>207,3250</v>
      </c>
      <c r="U18" s="16"/>
    </row>
    <row r="19" spans="1:21">
      <c r="A19" s="37" t="s">
        <v>107</v>
      </c>
      <c r="B19" s="16" t="s">
        <v>108</v>
      </c>
      <c r="C19" s="16" t="s">
        <v>58</v>
      </c>
      <c r="D19" s="16" t="s">
        <v>25</v>
      </c>
      <c r="E19" s="17" t="s">
        <v>252</v>
      </c>
      <c r="F19" s="16" t="s">
        <v>43</v>
      </c>
      <c r="G19" s="36" t="s">
        <v>27</v>
      </c>
      <c r="H19" s="36" t="s">
        <v>21</v>
      </c>
      <c r="I19" s="36" t="s">
        <v>32</v>
      </c>
      <c r="J19" s="37"/>
      <c r="K19" s="36" t="s">
        <v>36</v>
      </c>
      <c r="L19" s="36" t="s">
        <v>37</v>
      </c>
      <c r="M19" s="38" t="s">
        <v>29</v>
      </c>
      <c r="N19" s="37"/>
      <c r="O19" s="36" t="s">
        <v>33</v>
      </c>
      <c r="P19" s="36" t="s">
        <v>39</v>
      </c>
      <c r="Q19" s="36" t="s">
        <v>45</v>
      </c>
      <c r="R19" s="37"/>
      <c r="S19" s="18" t="str">
        <f>"237,5"</f>
        <v>237,5</v>
      </c>
      <c r="T19" s="18" t="str">
        <f>"186,9600"</f>
        <v>186,9600</v>
      </c>
      <c r="U19" s="16"/>
    </row>
    <row r="20" spans="1:21">
      <c r="A20" s="35" t="s">
        <v>109</v>
      </c>
      <c r="B20" s="13" t="s">
        <v>110</v>
      </c>
      <c r="C20" s="13" t="s">
        <v>59</v>
      </c>
      <c r="D20" s="13" t="s">
        <v>60</v>
      </c>
      <c r="E20" s="14" t="s">
        <v>252</v>
      </c>
      <c r="F20" s="13" t="s">
        <v>51</v>
      </c>
      <c r="G20" s="39" t="s">
        <v>26</v>
      </c>
      <c r="H20" s="34" t="s">
        <v>26</v>
      </c>
      <c r="I20" s="39" t="s">
        <v>20</v>
      </c>
      <c r="J20" s="35"/>
      <c r="K20" s="34" t="s">
        <v>16</v>
      </c>
      <c r="L20" s="34" t="s">
        <v>26</v>
      </c>
      <c r="M20" s="34" t="s">
        <v>27</v>
      </c>
      <c r="N20" s="35"/>
      <c r="O20" s="39" t="s">
        <v>26</v>
      </c>
      <c r="P20" s="34" t="s">
        <v>20</v>
      </c>
      <c r="Q20" s="34" t="s">
        <v>21</v>
      </c>
      <c r="R20" s="34" t="s">
        <v>22</v>
      </c>
      <c r="S20" s="15" t="str">
        <f>"227,5"</f>
        <v>227,5</v>
      </c>
      <c r="T20" s="15" t="str">
        <f>"181,6133"</f>
        <v>181,6133</v>
      </c>
      <c r="U20" s="13"/>
    </row>
    <row r="22" spans="1:21" ht="16">
      <c r="A22" s="71" t="s">
        <v>40</v>
      </c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</row>
    <row r="23" spans="1:21">
      <c r="A23" s="32" t="s">
        <v>97</v>
      </c>
      <c r="B23" s="10" t="s">
        <v>111</v>
      </c>
      <c r="C23" s="10" t="s">
        <v>62</v>
      </c>
      <c r="D23" s="10" t="s">
        <v>63</v>
      </c>
      <c r="E23" s="11" t="s">
        <v>252</v>
      </c>
      <c r="F23" s="10" t="s">
        <v>43</v>
      </c>
      <c r="G23" s="33" t="s">
        <v>47</v>
      </c>
      <c r="H23" s="31" t="s">
        <v>64</v>
      </c>
      <c r="I23" s="31" t="s">
        <v>65</v>
      </c>
      <c r="J23" s="32"/>
      <c r="K23" s="31" t="s">
        <v>33</v>
      </c>
      <c r="L23" s="31" t="s">
        <v>44</v>
      </c>
      <c r="M23" s="31" t="s">
        <v>39</v>
      </c>
      <c r="N23" s="32"/>
      <c r="O23" s="31" t="s">
        <v>65</v>
      </c>
      <c r="P23" s="31" t="s">
        <v>66</v>
      </c>
      <c r="Q23" s="31" t="s">
        <v>67</v>
      </c>
      <c r="R23" s="32"/>
      <c r="S23" s="12" t="str">
        <f>"415,0"</f>
        <v>415,0</v>
      </c>
      <c r="T23" s="12" t="str">
        <f>"304,8175"</f>
        <v>304,8175</v>
      </c>
      <c r="U23" s="10"/>
    </row>
    <row r="24" spans="1:21">
      <c r="A24" s="35" t="s">
        <v>103</v>
      </c>
      <c r="B24" s="13" t="s">
        <v>112</v>
      </c>
      <c r="C24" s="13" t="s">
        <v>68</v>
      </c>
      <c r="D24" s="13" t="s">
        <v>69</v>
      </c>
      <c r="E24" s="14" t="s">
        <v>252</v>
      </c>
      <c r="F24" s="13" t="s">
        <v>51</v>
      </c>
      <c r="G24" s="34" t="s">
        <v>31</v>
      </c>
      <c r="H24" s="34" t="s">
        <v>22</v>
      </c>
      <c r="I24" s="34" t="s">
        <v>33</v>
      </c>
      <c r="J24" s="35"/>
      <c r="K24" s="34" t="s">
        <v>54</v>
      </c>
      <c r="L24" s="34" t="s">
        <v>16</v>
      </c>
      <c r="M24" s="39" t="s">
        <v>26</v>
      </c>
      <c r="N24" s="35"/>
      <c r="O24" s="34" t="s">
        <v>44</v>
      </c>
      <c r="P24" s="34" t="s">
        <v>39</v>
      </c>
      <c r="Q24" s="34" t="s">
        <v>45</v>
      </c>
      <c r="R24" s="34" t="s">
        <v>55</v>
      </c>
      <c r="S24" s="15" t="str">
        <f>"260,0"</f>
        <v>260,0</v>
      </c>
      <c r="T24" s="15" t="str">
        <f>"186,3160"</f>
        <v>186,3160</v>
      </c>
      <c r="U24" s="13"/>
    </row>
    <row r="26" spans="1:21" ht="16">
      <c r="A26" s="71" t="s">
        <v>70</v>
      </c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</row>
    <row r="27" spans="1:21">
      <c r="A27" s="29" t="s">
        <v>97</v>
      </c>
      <c r="B27" s="7" t="s">
        <v>113</v>
      </c>
      <c r="C27" s="7" t="s">
        <v>71</v>
      </c>
      <c r="D27" s="7" t="s">
        <v>72</v>
      </c>
      <c r="E27" s="8" t="s">
        <v>250</v>
      </c>
      <c r="F27" s="7" t="s">
        <v>51</v>
      </c>
      <c r="G27" s="28" t="s">
        <v>73</v>
      </c>
      <c r="H27" s="28" t="s">
        <v>74</v>
      </c>
      <c r="I27" s="28" t="s">
        <v>65</v>
      </c>
      <c r="J27" s="29"/>
      <c r="K27" s="28" t="s">
        <v>31</v>
      </c>
      <c r="L27" s="28" t="s">
        <v>32</v>
      </c>
      <c r="M27" s="28" t="s">
        <v>33</v>
      </c>
      <c r="N27" s="29"/>
      <c r="O27" s="28" t="s">
        <v>66</v>
      </c>
      <c r="P27" s="28" t="s">
        <v>75</v>
      </c>
      <c r="Q27" s="28" t="s">
        <v>76</v>
      </c>
      <c r="R27" s="28" t="s">
        <v>77</v>
      </c>
      <c r="S27" s="9" t="str">
        <f>"410,0"</f>
        <v>410,0</v>
      </c>
      <c r="T27" s="9" t="str">
        <f>"287,6970"</f>
        <v>287,6970</v>
      </c>
      <c r="U27" s="7"/>
    </row>
    <row r="29" spans="1:21" ht="16">
      <c r="A29" s="71" t="s">
        <v>78</v>
      </c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</row>
    <row r="30" spans="1:21">
      <c r="A30" s="29" t="s">
        <v>97</v>
      </c>
      <c r="B30" s="7" t="s">
        <v>114</v>
      </c>
      <c r="C30" s="7" t="s">
        <v>80</v>
      </c>
      <c r="D30" s="7" t="s">
        <v>81</v>
      </c>
      <c r="E30" s="8" t="s">
        <v>252</v>
      </c>
      <c r="F30" s="7" t="s">
        <v>43</v>
      </c>
      <c r="G30" s="28" t="s">
        <v>39</v>
      </c>
      <c r="H30" s="28" t="s">
        <v>46</v>
      </c>
      <c r="I30" s="28" t="s">
        <v>47</v>
      </c>
      <c r="J30" s="29"/>
      <c r="K30" s="28" t="s">
        <v>26</v>
      </c>
      <c r="L30" s="28" t="s">
        <v>31</v>
      </c>
      <c r="M30" s="28" t="s">
        <v>22</v>
      </c>
      <c r="N30" s="29"/>
      <c r="O30" s="28" t="s">
        <v>82</v>
      </c>
      <c r="P30" s="28" t="s">
        <v>83</v>
      </c>
      <c r="Q30" s="28" t="s">
        <v>84</v>
      </c>
      <c r="R30" s="29"/>
      <c r="S30" s="9" t="str">
        <f>"377,5"</f>
        <v>377,5</v>
      </c>
      <c r="T30" s="9" t="str">
        <f>"224,4238"</f>
        <v>224,4238</v>
      </c>
      <c r="U30" s="7"/>
    </row>
    <row r="32" spans="1:21" ht="16">
      <c r="F32" s="20"/>
      <c r="G32" s="5"/>
    </row>
    <row r="33" spans="3:7" ht="16">
      <c r="F33" s="20"/>
      <c r="G33" s="5"/>
    </row>
    <row r="34" spans="3:7" ht="16">
      <c r="F34" s="20"/>
      <c r="G34" s="5"/>
    </row>
    <row r="35" spans="3:7" ht="16">
      <c r="F35" s="20"/>
      <c r="G35" s="5"/>
    </row>
    <row r="36" spans="3:7" ht="16">
      <c r="F36" s="20"/>
      <c r="G36" s="5"/>
    </row>
    <row r="37" spans="3:7" ht="16">
      <c r="F37" s="20"/>
      <c r="G37" s="5"/>
    </row>
    <row r="38" spans="3:7" ht="16">
      <c r="F38" s="20"/>
      <c r="G38" s="5"/>
    </row>
    <row r="39" spans="3:7">
      <c r="G39" s="5"/>
    </row>
    <row r="40" spans="3:7" ht="18">
      <c r="C40" s="21" t="s">
        <v>85</v>
      </c>
      <c r="D40" s="21"/>
      <c r="E40" s="5"/>
      <c r="F40" s="19"/>
      <c r="G40" s="5"/>
    </row>
    <row r="41" spans="3:7">
      <c r="E41" s="5"/>
      <c r="F41" s="19"/>
      <c r="G41" s="5"/>
    </row>
    <row r="42" spans="3:7" ht="16">
      <c r="C42" s="22" t="s">
        <v>94</v>
      </c>
      <c r="D42" s="22"/>
      <c r="E42" s="5"/>
      <c r="F42" s="19"/>
      <c r="G42" s="5"/>
    </row>
    <row r="43" spans="3:7" ht="14">
      <c r="C43" s="23"/>
      <c r="D43" s="24" t="s">
        <v>95</v>
      </c>
      <c r="E43" s="5"/>
      <c r="F43" s="19"/>
      <c r="G43" s="5"/>
    </row>
    <row r="44" spans="3:7" ht="14">
      <c r="C44" s="43" t="s">
        <v>86</v>
      </c>
      <c r="D44" s="43" t="s">
        <v>87</v>
      </c>
      <c r="E44" s="43" t="s">
        <v>88</v>
      </c>
      <c r="F44" s="44" t="s">
        <v>89</v>
      </c>
      <c r="G44" s="43" t="s">
        <v>90</v>
      </c>
    </row>
    <row r="45" spans="3:7">
      <c r="C45" s="7" t="s">
        <v>61</v>
      </c>
      <c r="D45" s="7" t="s">
        <v>91</v>
      </c>
      <c r="E45" s="29" t="s">
        <v>92</v>
      </c>
      <c r="F45" s="45">
        <v>415</v>
      </c>
      <c r="G45" s="46">
        <v>304.81749624013901</v>
      </c>
    </row>
    <row r="46" spans="3:7">
      <c r="C46" s="7" t="s">
        <v>79</v>
      </c>
      <c r="D46" s="7" t="s">
        <v>91</v>
      </c>
      <c r="E46" s="29" t="s">
        <v>96</v>
      </c>
      <c r="F46" s="45">
        <v>377.5</v>
      </c>
      <c r="G46" s="46">
        <v>224.42375198006599</v>
      </c>
    </row>
    <row r="47" spans="3:7">
      <c r="C47" s="7" t="s">
        <v>48</v>
      </c>
      <c r="D47" s="7" t="s">
        <v>91</v>
      </c>
      <c r="E47" s="29" t="s">
        <v>93</v>
      </c>
      <c r="F47" s="45">
        <v>275</v>
      </c>
      <c r="G47" s="46">
        <v>213.81249278783801</v>
      </c>
    </row>
    <row r="48" spans="3:7">
      <c r="E48" s="5"/>
      <c r="F48" s="19"/>
      <c r="G48" s="5"/>
    </row>
  </sheetData>
  <mergeCells count="20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26:R26"/>
    <mergeCell ref="A29:R29"/>
    <mergeCell ref="B3:B4"/>
    <mergeCell ref="A5:R5"/>
    <mergeCell ref="A8:R8"/>
    <mergeCell ref="A12:R12"/>
    <mergeCell ref="A15:R15"/>
    <mergeCell ref="A22:R22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B4F31-360E-4535-906D-3ADDF7F424B6}">
  <dimension ref="A1:Q30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9" style="5" bestFit="1" customWidth="1"/>
    <col min="3" max="3" width="26.33203125" style="5" bestFit="1" customWidth="1"/>
    <col min="4" max="4" width="21.5" style="5" bestFit="1" customWidth="1"/>
    <col min="5" max="5" width="10.5" style="19" bestFit="1" customWidth="1"/>
    <col min="6" max="6" width="25.5" style="5" bestFit="1" customWidth="1"/>
    <col min="7" max="9" width="5.5" style="26" customWidth="1"/>
    <col min="10" max="10" width="4.83203125" style="26" customWidth="1"/>
    <col min="11" max="13" width="5.5" style="26" customWidth="1"/>
    <col min="14" max="14" width="4.83203125" style="26" customWidth="1"/>
    <col min="15" max="15" width="7.83203125" style="6" bestFit="1" customWidth="1"/>
    <col min="16" max="16" width="8.5" style="6" bestFit="1" customWidth="1"/>
    <col min="17" max="17" width="21" style="5" customWidth="1"/>
    <col min="18" max="16384" width="9.1640625" style="3"/>
  </cols>
  <sheetData>
    <row r="1" spans="1:17" s="2" customFormat="1" ht="29" customHeight="1">
      <c r="A1" s="54" t="s">
        <v>238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7"/>
    </row>
    <row r="2" spans="1:17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1"/>
    </row>
    <row r="3" spans="1:17" s="1" customFormat="1" ht="12.75" customHeight="1">
      <c r="A3" s="62" t="s">
        <v>247</v>
      </c>
      <c r="B3" s="52" t="s">
        <v>0</v>
      </c>
      <c r="C3" s="64" t="s">
        <v>248</v>
      </c>
      <c r="D3" s="64" t="s">
        <v>6</v>
      </c>
      <c r="E3" s="66" t="s">
        <v>249</v>
      </c>
      <c r="F3" s="68" t="s">
        <v>5</v>
      </c>
      <c r="G3" s="68" t="s">
        <v>8</v>
      </c>
      <c r="H3" s="68"/>
      <c r="I3" s="68"/>
      <c r="J3" s="68"/>
      <c r="K3" s="68" t="s">
        <v>9</v>
      </c>
      <c r="L3" s="68"/>
      <c r="M3" s="68"/>
      <c r="N3" s="68"/>
      <c r="O3" s="66" t="s">
        <v>1</v>
      </c>
      <c r="P3" s="66" t="s">
        <v>3</v>
      </c>
      <c r="Q3" s="69" t="s">
        <v>2</v>
      </c>
    </row>
    <row r="4" spans="1:17" s="1" customFormat="1" ht="21" customHeight="1" thickBot="1">
      <c r="A4" s="63"/>
      <c r="B4" s="53"/>
      <c r="C4" s="65"/>
      <c r="D4" s="65"/>
      <c r="E4" s="67"/>
      <c r="F4" s="65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7"/>
      <c r="P4" s="67"/>
      <c r="Q4" s="70"/>
    </row>
    <row r="5" spans="1:17" ht="16">
      <c r="A5" s="50" t="s">
        <v>10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7">
      <c r="A6" s="29" t="s">
        <v>97</v>
      </c>
      <c r="B6" s="7" t="s">
        <v>222</v>
      </c>
      <c r="C6" s="7" t="s">
        <v>217</v>
      </c>
      <c r="D6" s="7" t="s">
        <v>218</v>
      </c>
      <c r="E6" s="8" t="s">
        <v>250</v>
      </c>
      <c r="F6" s="7" t="s">
        <v>13</v>
      </c>
      <c r="G6" s="30" t="s">
        <v>17</v>
      </c>
      <c r="H6" s="28" t="s">
        <v>19</v>
      </c>
      <c r="I6" s="28" t="s">
        <v>36</v>
      </c>
      <c r="J6" s="29"/>
      <c r="K6" s="28" t="s">
        <v>31</v>
      </c>
      <c r="L6" s="28" t="s">
        <v>33</v>
      </c>
      <c r="M6" s="28" t="s">
        <v>44</v>
      </c>
      <c r="N6" s="29"/>
      <c r="O6" s="9" t="str">
        <f>"137,5"</f>
        <v>137,5</v>
      </c>
      <c r="P6" s="9" t="str">
        <f>"171,1600"</f>
        <v>171,1600</v>
      </c>
      <c r="Q6" s="7"/>
    </row>
    <row r="8" spans="1:17" ht="16">
      <c r="A8" s="71" t="s">
        <v>143</v>
      </c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</row>
    <row r="9" spans="1:17">
      <c r="A9" s="29" t="s">
        <v>97</v>
      </c>
      <c r="B9" s="7" t="s">
        <v>223</v>
      </c>
      <c r="C9" s="7" t="s">
        <v>219</v>
      </c>
      <c r="D9" s="7" t="s">
        <v>220</v>
      </c>
      <c r="E9" s="8" t="s">
        <v>250</v>
      </c>
      <c r="F9" s="7" t="s">
        <v>51</v>
      </c>
      <c r="G9" s="28" t="s">
        <v>83</v>
      </c>
      <c r="H9" s="28" t="s">
        <v>221</v>
      </c>
      <c r="I9" s="28" t="s">
        <v>84</v>
      </c>
      <c r="J9" s="29"/>
      <c r="K9" s="28" t="s">
        <v>197</v>
      </c>
      <c r="L9" s="28" t="s">
        <v>198</v>
      </c>
      <c r="M9" s="28" t="s">
        <v>156</v>
      </c>
      <c r="N9" s="29"/>
      <c r="O9" s="9" t="str">
        <f>"440,0"</f>
        <v>440,0</v>
      </c>
      <c r="P9" s="9" t="str">
        <f>"269,7640"</f>
        <v>269,7640</v>
      </c>
      <c r="Q9" s="7"/>
    </row>
    <row r="11" spans="1:17" ht="16">
      <c r="A11" s="71" t="s">
        <v>152</v>
      </c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1:17">
      <c r="A12" s="29" t="s">
        <v>97</v>
      </c>
      <c r="B12" s="7" t="s">
        <v>168</v>
      </c>
      <c r="C12" s="7" t="s">
        <v>153</v>
      </c>
      <c r="D12" s="7" t="s">
        <v>154</v>
      </c>
      <c r="E12" s="8" t="s">
        <v>250</v>
      </c>
      <c r="F12" s="7" t="s">
        <v>43</v>
      </c>
      <c r="G12" s="28" t="s">
        <v>119</v>
      </c>
      <c r="H12" s="28" t="s">
        <v>151</v>
      </c>
      <c r="I12" s="28" t="s">
        <v>155</v>
      </c>
      <c r="J12" s="29"/>
      <c r="K12" s="28" t="s">
        <v>156</v>
      </c>
      <c r="L12" s="28" t="s">
        <v>157</v>
      </c>
      <c r="M12" s="28" t="s">
        <v>158</v>
      </c>
      <c r="N12" s="29"/>
      <c r="O12" s="9" t="str">
        <f>"515,0"</f>
        <v>515,0</v>
      </c>
      <c r="P12" s="9" t="str">
        <f>"294,5285"</f>
        <v>294,5285</v>
      </c>
      <c r="Q12" s="7"/>
    </row>
    <row r="13" spans="1:17" ht="16">
      <c r="F13" s="20"/>
      <c r="G13" s="5"/>
    </row>
    <row r="14" spans="1:17" ht="16">
      <c r="F14" s="20"/>
      <c r="G14" s="5"/>
    </row>
    <row r="15" spans="1:17" ht="16">
      <c r="F15" s="20"/>
      <c r="G15" s="5"/>
    </row>
    <row r="16" spans="1:17" ht="16">
      <c r="F16" s="20"/>
      <c r="G16" s="5"/>
    </row>
    <row r="17" spans="3:7" ht="16">
      <c r="F17" s="20"/>
      <c r="G17" s="5"/>
    </row>
    <row r="18" spans="3:7" ht="16">
      <c r="F18" s="20"/>
      <c r="G18" s="5"/>
    </row>
    <row r="19" spans="3:7" ht="16">
      <c r="F19" s="20"/>
      <c r="G19" s="5"/>
    </row>
    <row r="20" spans="3:7">
      <c r="G20" s="5"/>
    </row>
    <row r="21" spans="3:7" ht="18">
      <c r="C21" s="21"/>
      <c r="D21" s="21"/>
      <c r="E21" s="5"/>
      <c r="F21" s="19"/>
      <c r="G21" s="5"/>
    </row>
    <row r="22" spans="3:7" ht="16">
      <c r="C22" s="22"/>
      <c r="D22" s="22"/>
      <c r="E22" s="5"/>
      <c r="F22" s="19"/>
      <c r="G22" s="5"/>
    </row>
    <row r="23" spans="3:7" ht="14">
      <c r="C23" s="23"/>
      <c r="D23" s="24"/>
      <c r="E23" s="5"/>
      <c r="F23" s="19"/>
      <c r="G23" s="5"/>
    </row>
    <row r="24" spans="3:7">
      <c r="E24" s="5"/>
      <c r="F24" s="19"/>
      <c r="G24" s="5"/>
    </row>
    <row r="25" spans="3:7">
      <c r="E25" s="5"/>
      <c r="F25" s="19"/>
      <c r="G25" s="5"/>
    </row>
    <row r="26" spans="3:7" ht="16">
      <c r="C26" s="22"/>
      <c r="D26" s="22"/>
      <c r="E26" s="5"/>
      <c r="F26" s="19"/>
      <c r="G26" s="5"/>
    </row>
    <row r="27" spans="3:7" ht="14">
      <c r="C27" s="23"/>
      <c r="D27" s="24"/>
      <c r="E27" s="5"/>
      <c r="F27" s="19"/>
      <c r="G27" s="5"/>
    </row>
    <row r="28" spans="3:7">
      <c r="E28" s="26"/>
      <c r="F28" s="27"/>
      <c r="G28" s="25"/>
    </row>
    <row r="29" spans="3:7">
      <c r="E29" s="26"/>
      <c r="F29" s="27"/>
      <c r="G29" s="25"/>
    </row>
    <row r="30" spans="3:7">
      <c r="E30" s="5"/>
      <c r="F30" s="19"/>
      <c r="G30" s="5"/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B3:B4"/>
    <mergeCell ref="O3:O4"/>
    <mergeCell ref="P3:P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7D935-1D73-4155-BA4E-6CF6F28AE35C}">
  <dimension ref="A1:M18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7.5" style="5" bestFit="1" customWidth="1"/>
    <col min="4" max="4" width="21.5" style="5" bestFit="1" customWidth="1"/>
    <col min="5" max="5" width="10.5" style="19" bestFit="1" customWidth="1"/>
    <col min="6" max="6" width="33" style="5" customWidth="1"/>
    <col min="7" max="9" width="5.5" style="26" customWidth="1"/>
    <col min="10" max="10" width="4.83203125" style="26" customWidth="1"/>
    <col min="11" max="11" width="10.5" style="27" bestFit="1" customWidth="1"/>
    <col min="12" max="12" width="7.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54" t="s">
        <v>241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247</v>
      </c>
      <c r="B3" s="52" t="s">
        <v>0</v>
      </c>
      <c r="C3" s="64" t="s">
        <v>248</v>
      </c>
      <c r="D3" s="64" t="s">
        <v>6</v>
      </c>
      <c r="E3" s="66" t="s">
        <v>249</v>
      </c>
      <c r="F3" s="68" t="s">
        <v>5</v>
      </c>
      <c r="G3" s="68" t="s">
        <v>8</v>
      </c>
      <c r="H3" s="68"/>
      <c r="I3" s="68"/>
      <c r="J3" s="68"/>
      <c r="K3" s="73" t="s">
        <v>159</v>
      </c>
      <c r="L3" s="66" t="s">
        <v>3</v>
      </c>
      <c r="M3" s="69" t="s">
        <v>2</v>
      </c>
    </row>
    <row r="4" spans="1:13" s="1" customFormat="1" ht="21" customHeight="1" thickBot="1">
      <c r="A4" s="63"/>
      <c r="B4" s="53"/>
      <c r="C4" s="65"/>
      <c r="D4" s="65"/>
      <c r="E4" s="67"/>
      <c r="F4" s="65"/>
      <c r="G4" s="4">
        <v>1</v>
      </c>
      <c r="H4" s="4">
        <v>2</v>
      </c>
      <c r="I4" s="4">
        <v>3</v>
      </c>
      <c r="J4" s="4" t="s">
        <v>4</v>
      </c>
      <c r="K4" s="74"/>
      <c r="L4" s="67"/>
      <c r="M4" s="70"/>
    </row>
    <row r="5" spans="1:13" ht="16">
      <c r="A5" s="50" t="s">
        <v>40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29" t="s">
        <v>97</v>
      </c>
      <c r="B6" s="7" t="s">
        <v>185</v>
      </c>
      <c r="C6" s="7" t="s">
        <v>169</v>
      </c>
      <c r="D6" s="7" t="s">
        <v>63</v>
      </c>
      <c r="E6" s="8" t="s">
        <v>250</v>
      </c>
      <c r="F6" s="7" t="s">
        <v>51</v>
      </c>
      <c r="G6" s="28" t="s">
        <v>134</v>
      </c>
      <c r="H6" s="28" t="s">
        <v>170</v>
      </c>
      <c r="I6" s="28" t="s">
        <v>64</v>
      </c>
      <c r="J6" s="29"/>
      <c r="K6" s="45" t="str">
        <f>"135,0"</f>
        <v>135,0</v>
      </c>
      <c r="L6" s="9" t="str">
        <f>"99,1575"</f>
        <v>99,1575</v>
      </c>
      <c r="M6" s="7"/>
    </row>
    <row r="8" spans="1:13" ht="16">
      <c r="A8" s="71" t="s">
        <v>70</v>
      </c>
      <c r="B8" s="71"/>
      <c r="C8" s="72"/>
      <c r="D8" s="72"/>
      <c r="E8" s="72"/>
      <c r="F8" s="72"/>
      <c r="G8" s="72"/>
      <c r="H8" s="72"/>
      <c r="I8" s="72"/>
      <c r="J8" s="72"/>
    </row>
    <row r="9" spans="1:13">
      <c r="A9" s="32" t="s">
        <v>97</v>
      </c>
      <c r="B9" s="10" t="s">
        <v>120</v>
      </c>
      <c r="C9" s="10" t="s">
        <v>115</v>
      </c>
      <c r="D9" s="10" t="s">
        <v>116</v>
      </c>
      <c r="E9" s="11" t="s">
        <v>250</v>
      </c>
      <c r="F9" s="10" t="s">
        <v>245</v>
      </c>
      <c r="G9" s="31" t="s">
        <v>47</v>
      </c>
      <c r="H9" s="31" t="s">
        <v>73</v>
      </c>
      <c r="I9" s="33" t="s">
        <v>117</v>
      </c>
      <c r="J9" s="32"/>
      <c r="K9" s="47" t="str">
        <f>"130,0"</f>
        <v>130,0</v>
      </c>
      <c r="L9" s="12" t="str">
        <f>"87,4770"</f>
        <v>87,4770</v>
      </c>
      <c r="M9" s="10"/>
    </row>
    <row r="10" spans="1:13">
      <c r="A10" s="35" t="s">
        <v>186</v>
      </c>
      <c r="B10" s="13" t="s">
        <v>187</v>
      </c>
      <c r="C10" s="13" t="s">
        <v>171</v>
      </c>
      <c r="D10" s="13" t="s">
        <v>172</v>
      </c>
      <c r="E10" s="14" t="s">
        <v>250</v>
      </c>
      <c r="F10" s="13" t="s">
        <v>245</v>
      </c>
      <c r="G10" s="39" t="s">
        <v>73</v>
      </c>
      <c r="H10" s="39" t="s">
        <v>73</v>
      </c>
      <c r="I10" s="39" t="s">
        <v>73</v>
      </c>
      <c r="J10" s="35"/>
      <c r="K10" s="48">
        <v>0</v>
      </c>
      <c r="L10" s="15" t="str">
        <f>"0,0000"</f>
        <v>0,0000</v>
      </c>
      <c r="M10" s="13"/>
    </row>
    <row r="12" spans="1:13" ht="16">
      <c r="A12" s="71" t="s">
        <v>143</v>
      </c>
      <c r="B12" s="71"/>
      <c r="C12" s="72"/>
      <c r="D12" s="72"/>
      <c r="E12" s="72"/>
      <c r="F12" s="72"/>
      <c r="G12" s="72"/>
      <c r="H12" s="72"/>
      <c r="I12" s="72"/>
      <c r="J12" s="72"/>
    </row>
    <row r="13" spans="1:13">
      <c r="A13" s="32" t="s">
        <v>97</v>
      </c>
      <c r="B13" s="10" t="s">
        <v>188</v>
      </c>
      <c r="C13" s="10" t="s">
        <v>173</v>
      </c>
      <c r="D13" s="10" t="s">
        <v>174</v>
      </c>
      <c r="E13" s="11" t="s">
        <v>250</v>
      </c>
      <c r="F13" s="10" t="s">
        <v>13</v>
      </c>
      <c r="G13" s="31" t="s">
        <v>64</v>
      </c>
      <c r="H13" s="31" t="s">
        <v>82</v>
      </c>
      <c r="I13" s="31" t="s">
        <v>175</v>
      </c>
      <c r="J13" s="32"/>
      <c r="K13" s="47" t="str">
        <f>"142,5"</f>
        <v>142,5</v>
      </c>
      <c r="L13" s="12" t="str">
        <f>"88,4355"</f>
        <v>88,4355</v>
      </c>
      <c r="M13" s="10"/>
    </row>
    <row r="14" spans="1:13">
      <c r="A14" s="37" t="s">
        <v>103</v>
      </c>
      <c r="B14" s="16" t="s">
        <v>189</v>
      </c>
      <c r="C14" s="16" t="s">
        <v>176</v>
      </c>
      <c r="D14" s="16" t="s">
        <v>177</v>
      </c>
      <c r="E14" s="17" t="s">
        <v>250</v>
      </c>
      <c r="F14" s="16" t="s">
        <v>13</v>
      </c>
      <c r="G14" s="36" t="s">
        <v>178</v>
      </c>
      <c r="H14" s="36" t="s">
        <v>179</v>
      </c>
      <c r="I14" s="36" t="s">
        <v>47</v>
      </c>
      <c r="J14" s="37"/>
      <c r="K14" s="49" t="str">
        <f>"125,0"</f>
        <v>125,0</v>
      </c>
      <c r="L14" s="18" t="str">
        <f>"77,3250"</f>
        <v>77,3250</v>
      </c>
      <c r="M14" s="16"/>
    </row>
    <row r="15" spans="1:13">
      <c r="A15" s="35" t="s">
        <v>97</v>
      </c>
      <c r="B15" s="13" t="s">
        <v>190</v>
      </c>
      <c r="C15" s="13" t="s">
        <v>180</v>
      </c>
      <c r="D15" s="13" t="s">
        <v>181</v>
      </c>
      <c r="E15" s="14" t="s">
        <v>251</v>
      </c>
      <c r="F15" s="13" t="s">
        <v>13</v>
      </c>
      <c r="G15" s="34" t="s">
        <v>47</v>
      </c>
      <c r="H15" s="34" t="s">
        <v>73</v>
      </c>
      <c r="I15" s="34" t="s">
        <v>64</v>
      </c>
      <c r="J15" s="35"/>
      <c r="K15" s="48" t="str">
        <f>"135,0"</f>
        <v>135,0</v>
      </c>
      <c r="L15" s="15" t="str">
        <f>"96,3989"</f>
        <v>96,3989</v>
      </c>
      <c r="M15" s="13"/>
    </row>
    <row r="17" spans="1:13" ht="16">
      <c r="A17" s="71" t="s">
        <v>152</v>
      </c>
      <c r="B17" s="71"/>
      <c r="C17" s="72"/>
      <c r="D17" s="72"/>
      <c r="E17" s="72"/>
      <c r="F17" s="72"/>
      <c r="G17" s="72"/>
      <c r="H17" s="72"/>
      <c r="I17" s="72"/>
      <c r="J17" s="72"/>
    </row>
    <row r="18" spans="1:13">
      <c r="A18" s="29" t="s">
        <v>97</v>
      </c>
      <c r="B18" s="7" t="s">
        <v>191</v>
      </c>
      <c r="C18" s="7" t="s">
        <v>182</v>
      </c>
      <c r="D18" s="7" t="s">
        <v>183</v>
      </c>
      <c r="E18" s="8" t="s">
        <v>250</v>
      </c>
      <c r="F18" s="7" t="s">
        <v>51</v>
      </c>
      <c r="G18" s="28" t="s">
        <v>44</v>
      </c>
      <c r="H18" s="28" t="s">
        <v>184</v>
      </c>
      <c r="I18" s="30" t="s">
        <v>39</v>
      </c>
      <c r="J18" s="29"/>
      <c r="K18" s="45" t="str">
        <f>"97,5"</f>
        <v>97,5</v>
      </c>
      <c r="L18" s="9" t="str">
        <f>"56,5110"</f>
        <v>56,5110</v>
      </c>
      <c r="M18" s="7"/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A17:J17"/>
    <mergeCell ref="B3:B4"/>
    <mergeCell ref="K3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341FB-72FB-4E98-B7D6-620B201C6FC6}">
  <dimension ref="A1:M25"/>
  <sheetViews>
    <sheetView workbookViewId="0">
      <selection activeCell="E26" sqref="E26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7.5" style="5" bestFit="1" customWidth="1"/>
    <col min="4" max="4" width="21.5" style="5" bestFit="1" customWidth="1"/>
    <col min="5" max="5" width="10.5" style="19" bestFit="1" customWidth="1"/>
    <col min="6" max="6" width="29.1640625" style="5" bestFit="1" customWidth="1"/>
    <col min="7" max="10" width="5.5" style="26" customWidth="1"/>
    <col min="11" max="11" width="10.5" style="6" bestFit="1" customWidth="1"/>
    <col min="12" max="12" width="9.83203125" style="6" customWidth="1"/>
    <col min="13" max="13" width="20.5" style="5" customWidth="1"/>
    <col min="14" max="16384" width="9.1640625" style="3"/>
  </cols>
  <sheetData>
    <row r="1" spans="1:13" s="2" customFormat="1" ht="29" customHeight="1">
      <c r="A1" s="54" t="s">
        <v>242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247</v>
      </c>
      <c r="B3" s="52" t="s">
        <v>0</v>
      </c>
      <c r="C3" s="64" t="s">
        <v>248</v>
      </c>
      <c r="D3" s="64" t="s">
        <v>6</v>
      </c>
      <c r="E3" s="66" t="s">
        <v>249</v>
      </c>
      <c r="F3" s="68" t="s">
        <v>5</v>
      </c>
      <c r="G3" s="68" t="s">
        <v>8</v>
      </c>
      <c r="H3" s="68"/>
      <c r="I3" s="68"/>
      <c r="J3" s="68"/>
      <c r="K3" s="66" t="s">
        <v>159</v>
      </c>
      <c r="L3" s="66" t="s">
        <v>3</v>
      </c>
      <c r="M3" s="69" t="s">
        <v>2</v>
      </c>
    </row>
    <row r="4" spans="1:13" s="1" customFormat="1" ht="21" customHeight="1" thickBot="1">
      <c r="A4" s="63"/>
      <c r="B4" s="53"/>
      <c r="C4" s="65"/>
      <c r="D4" s="65"/>
      <c r="E4" s="67"/>
      <c r="F4" s="65"/>
      <c r="G4" s="4">
        <v>1</v>
      </c>
      <c r="H4" s="4">
        <v>2</v>
      </c>
      <c r="I4" s="4">
        <v>3</v>
      </c>
      <c r="J4" s="4" t="s">
        <v>4</v>
      </c>
      <c r="K4" s="67"/>
      <c r="L4" s="67"/>
      <c r="M4" s="70"/>
    </row>
    <row r="5" spans="1:13" ht="16">
      <c r="A5" s="50" t="s">
        <v>23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29" t="s">
        <v>97</v>
      </c>
      <c r="B6" s="7" t="s">
        <v>160</v>
      </c>
      <c r="C6" s="7" t="s">
        <v>121</v>
      </c>
      <c r="D6" s="7" t="s">
        <v>122</v>
      </c>
      <c r="E6" s="8" t="s">
        <v>250</v>
      </c>
      <c r="F6" s="7" t="s">
        <v>51</v>
      </c>
      <c r="G6" s="28" t="s">
        <v>30</v>
      </c>
      <c r="H6" s="28" t="s">
        <v>54</v>
      </c>
      <c r="I6" s="28" t="s">
        <v>16</v>
      </c>
      <c r="J6" s="29"/>
      <c r="K6" s="9" t="str">
        <f>"65,0"</f>
        <v>65,0</v>
      </c>
      <c r="L6" s="9" t="str">
        <f>"68,6660"</f>
        <v>68,6660</v>
      </c>
      <c r="M6" s="7"/>
    </row>
    <row r="8" spans="1:13" ht="16">
      <c r="A8" s="71" t="s">
        <v>123</v>
      </c>
      <c r="B8" s="71"/>
      <c r="C8" s="72"/>
      <c r="D8" s="72"/>
      <c r="E8" s="72"/>
      <c r="F8" s="72"/>
      <c r="G8" s="72"/>
      <c r="H8" s="72"/>
      <c r="I8" s="72"/>
      <c r="J8" s="72"/>
    </row>
    <row r="9" spans="1:13">
      <c r="A9" s="29" t="s">
        <v>97</v>
      </c>
      <c r="B9" s="7" t="s">
        <v>161</v>
      </c>
      <c r="C9" s="7" t="s">
        <v>124</v>
      </c>
      <c r="D9" s="7" t="s">
        <v>125</v>
      </c>
      <c r="E9" s="8" t="s">
        <v>250</v>
      </c>
      <c r="F9" s="7" t="s">
        <v>13</v>
      </c>
      <c r="G9" s="28" t="s">
        <v>28</v>
      </c>
      <c r="H9" s="28" t="s">
        <v>29</v>
      </c>
      <c r="I9" s="28" t="s">
        <v>126</v>
      </c>
      <c r="J9" s="29"/>
      <c r="K9" s="9" t="str">
        <f>"52,5"</f>
        <v>52,5</v>
      </c>
      <c r="L9" s="9" t="str">
        <f>"43,8165"</f>
        <v>43,8165</v>
      </c>
      <c r="M9" s="7"/>
    </row>
    <row r="11" spans="1:13" ht="16">
      <c r="A11" s="71" t="s">
        <v>40</v>
      </c>
      <c r="B11" s="71"/>
      <c r="C11" s="72"/>
      <c r="D11" s="72"/>
      <c r="E11" s="72"/>
      <c r="F11" s="72"/>
      <c r="G11" s="72"/>
      <c r="H11" s="72"/>
      <c r="I11" s="72"/>
      <c r="J11" s="72"/>
    </row>
    <row r="12" spans="1:13">
      <c r="A12" s="29" t="s">
        <v>97</v>
      </c>
      <c r="B12" s="7" t="s">
        <v>162</v>
      </c>
      <c r="C12" s="7" t="s">
        <v>127</v>
      </c>
      <c r="D12" s="7" t="s">
        <v>128</v>
      </c>
      <c r="E12" s="8" t="s">
        <v>250</v>
      </c>
      <c r="F12" s="7" t="s">
        <v>51</v>
      </c>
      <c r="G12" s="28" t="s">
        <v>67</v>
      </c>
      <c r="H12" s="28" t="s">
        <v>76</v>
      </c>
      <c r="I12" s="28" t="s">
        <v>129</v>
      </c>
      <c r="J12" s="29"/>
      <c r="K12" s="9" t="str">
        <f>"177,5"</f>
        <v>177,5</v>
      </c>
      <c r="L12" s="9" t="str">
        <f>"128,0485"</f>
        <v>128,0485</v>
      </c>
      <c r="M12" s="7"/>
    </row>
    <row r="14" spans="1:13" ht="16">
      <c r="A14" s="71" t="s">
        <v>130</v>
      </c>
      <c r="B14" s="71"/>
      <c r="C14" s="72"/>
      <c r="D14" s="72"/>
      <c r="E14" s="72"/>
      <c r="F14" s="72"/>
      <c r="G14" s="72"/>
      <c r="H14" s="72"/>
      <c r="I14" s="72"/>
      <c r="J14" s="72"/>
    </row>
    <row r="15" spans="1:13">
      <c r="A15" s="32" t="s">
        <v>97</v>
      </c>
      <c r="B15" s="10" t="s">
        <v>163</v>
      </c>
      <c r="C15" s="10" t="s">
        <v>131</v>
      </c>
      <c r="D15" s="10" t="s">
        <v>132</v>
      </c>
      <c r="E15" s="11" t="s">
        <v>253</v>
      </c>
      <c r="F15" s="10" t="s">
        <v>133</v>
      </c>
      <c r="G15" s="31" t="s">
        <v>46</v>
      </c>
      <c r="H15" s="31" t="s">
        <v>134</v>
      </c>
      <c r="I15" s="33" t="s">
        <v>47</v>
      </c>
      <c r="J15" s="32"/>
      <c r="K15" s="12" t="str">
        <f>"120,0"</f>
        <v>120,0</v>
      </c>
      <c r="L15" s="40" t="str">
        <f>"79,7640"</f>
        <v>79,7640</v>
      </c>
      <c r="M15" s="10"/>
    </row>
    <row r="16" spans="1:13">
      <c r="A16" s="37" t="s">
        <v>97</v>
      </c>
      <c r="B16" s="16" t="s">
        <v>164</v>
      </c>
      <c r="C16" s="16" t="s">
        <v>135</v>
      </c>
      <c r="D16" s="16" t="s">
        <v>136</v>
      </c>
      <c r="E16" s="17" t="s">
        <v>250</v>
      </c>
      <c r="F16" s="16" t="s">
        <v>51</v>
      </c>
      <c r="G16" s="36" t="s">
        <v>137</v>
      </c>
      <c r="H16" s="38" t="s">
        <v>118</v>
      </c>
      <c r="I16" s="37"/>
      <c r="J16" s="37"/>
      <c r="K16" s="18" t="str">
        <f>"180,0"</f>
        <v>180,0</v>
      </c>
      <c r="L16" s="41" t="str">
        <f>"115,3080"</f>
        <v>115,3080</v>
      </c>
      <c r="M16" s="16"/>
    </row>
    <row r="17" spans="1:13">
      <c r="A17" s="37" t="s">
        <v>103</v>
      </c>
      <c r="B17" s="16" t="s">
        <v>165</v>
      </c>
      <c r="C17" s="16" t="s">
        <v>138</v>
      </c>
      <c r="D17" s="16" t="s">
        <v>139</v>
      </c>
      <c r="E17" s="17" t="s">
        <v>250</v>
      </c>
      <c r="F17" s="16" t="s">
        <v>13</v>
      </c>
      <c r="G17" s="36" t="s">
        <v>82</v>
      </c>
      <c r="H17" s="36" t="s">
        <v>140</v>
      </c>
      <c r="I17" s="38" t="s">
        <v>141</v>
      </c>
      <c r="J17" s="37"/>
      <c r="K17" s="18" t="str">
        <f>"147,5"</f>
        <v>147,5</v>
      </c>
      <c r="L17" s="41" t="str">
        <f>"97,0992"</f>
        <v>97,0992</v>
      </c>
      <c r="M17" s="16"/>
    </row>
    <row r="18" spans="1:13">
      <c r="A18" s="35" t="s">
        <v>97</v>
      </c>
      <c r="B18" s="13" t="s">
        <v>164</v>
      </c>
      <c r="C18" s="13" t="s">
        <v>142</v>
      </c>
      <c r="D18" s="13" t="s">
        <v>136</v>
      </c>
      <c r="E18" s="14" t="s">
        <v>251</v>
      </c>
      <c r="F18" s="13" t="s">
        <v>51</v>
      </c>
      <c r="G18" s="34" t="s">
        <v>137</v>
      </c>
      <c r="H18" s="39" t="s">
        <v>118</v>
      </c>
      <c r="I18" s="35"/>
      <c r="J18" s="35"/>
      <c r="K18" s="15" t="str">
        <f>"180,0"</f>
        <v>180,0</v>
      </c>
      <c r="L18" s="42" t="str">
        <f>"120,3816"</f>
        <v>120,3816</v>
      </c>
      <c r="M18" s="13"/>
    </row>
    <row r="20" spans="1:13" ht="16">
      <c r="A20" s="71" t="s">
        <v>143</v>
      </c>
      <c r="B20" s="71"/>
      <c r="C20" s="72"/>
      <c r="D20" s="72"/>
      <c r="E20" s="72"/>
      <c r="F20" s="72"/>
      <c r="G20" s="72"/>
      <c r="H20" s="72"/>
      <c r="I20" s="72"/>
      <c r="J20" s="72"/>
    </row>
    <row r="21" spans="1:13">
      <c r="A21" s="32" t="s">
        <v>97</v>
      </c>
      <c r="B21" s="10" t="s">
        <v>166</v>
      </c>
      <c r="C21" s="10" t="s">
        <v>144</v>
      </c>
      <c r="D21" s="10" t="s">
        <v>145</v>
      </c>
      <c r="E21" s="11" t="s">
        <v>252</v>
      </c>
      <c r="F21" s="10" t="s">
        <v>51</v>
      </c>
      <c r="G21" s="31" t="s">
        <v>27</v>
      </c>
      <c r="H21" s="31" t="s">
        <v>31</v>
      </c>
      <c r="I21" s="31" t="s">
        <v>22</v>
      </c>
      <c r="J21" s="31" t="s">
        <v>44</v>
      </c>
      <c r="K21" s="12" t="str">
        <f>"87,5"</f>
        <v>87,5</v>
      </c>
      <c r="L21" s="12" t="str">
        <f>"53,2700"</f>
        <v>53,2700</v>
      </c>
      <c r="M21" s="10"/>
    </row>
    <row r="22" spans="1:13">
      <c r="A22" s="35" t="s">
        <v>97</v>
      </c>
      <c r="B22" s="13" t="s">
        <v>167</v>
      </c>
      <c r="C22" s="13" t="s">
        <v>146</v>
      </c>
      <c r="D22" s="13" t="s">
        <v>147</v>
      </c>
      <c r="E22" s="14" t="s">
        <v>250</v>
      </c>
      <c r="F22" s="13" t="s">
        <v>148</v>
      </c>
      <c r="G22" s="34" t="s">
        <v>149</v>
      </c>
      <c r="H22" s="39" t="s">
        <v>150</v>
      </c>
      <c r="I22" s="34" t="s">
        <v>151</v>
      </c>
      <c r="J22" s="35"/>
      <c r="K22" s="15" t="str">
        <f>"205,0"</f>
        <v>205,0</v>
      </c>
      <c r="L22" s="15" t="str">
        <f>"127,5100"</f>
        <v>127,5100</v>
      </c>
      <c r="M22" s="13"/>
    </row>
    <row r="24" spans="1:13" ht="16">
      <c r="A24" s="71" t="s">
        <v>152</v>
      </c>
      <c r="B24" s="71"/>
      <c r="C24" s="72"/>
      <c r="D24" s="72"/>
      <c r="E24" s="72"/>
      <c r="F24" s="72"/>
      <c r="G24" s="72"/>
      <c r="H24" s="72"/>
      <c r="I24" s="72"/>
      <c r="J24" s="72"/>
    </row>
    <row r="25" spans="1:13">
      <c r="A25" s="29" t="s">
        <v>97</v>
      </c>
      <c r="B25" s="7" t="s">
        <v>168</v>
      </c>
      <c r="C25" s="7" t="s">
        <v>153</v>
      </c>
      <c r="D25" s="7" t="s">
        <v>154</v>
      </c>
      <c r="E25" s="8" t="s">
        <v>250</v>
      </c>
      <c r="F25" s="7" t="s">
        <v>43</v>
      </c>
      <c r="G25" s="28" t="s">
        <v>119</v>
      </c>
      <c r="H25" s="28" t="s">
        <v>151</v>
      </c>
      <c r="I25" s="28" t="s">
        <v>155</v>
      </c>
      <c r="J25" s="29"/>
      <c r="K25" s="9" t="str">
        <f>"210,0"</f>
        <v>210,0</v>
      </c>
      <c r="L25" s="9" t="str">
        <f>"120,0990"</f>
        <v>120,0990</v>
      </c>
      <c r="M25" s="7"/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4:J24"/>
    <mergeCell ref="A5:J5"/>
    <mergeCell ref="A8:J8"/>
    <mergeCell ref="A11:J11"/>
    <mergeCell ref="A14:J14"/>
    <mergeCell ref="A20:J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43BB6-D310-4A55-BFFB-6F78F291D291}">
  <dimension ref="A1:M18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6.33203125" style="5" bestFit="1" customWidth="1"/>
    <col min="4" max="4" width="21.5" style="5" bestFit="1" customWidth="1"/>
    <col min="5" max="5" width="10.5" style="19" bestFit="1" customWidth="1"/>
    <col min="6" max="6" width="25.5" style="5" bestFit="1" customWidth="1"/>
    <col min="7" max="9" width="5.5" style="26" customWidth="1"/>
    <col min="10" max="10" width="4.83203125" style="26" customWidth="1"/>
    <col min="11" max="11" width="10.5" style="6" bestFit="1" customWidth="1"/>
    <col min="12" max="12" width="8.5" style="6" bestFit="1" customWidth="1"/>
    <col min="13" max="13" width="23.1640625" style="5" customWidth="1"/>
    <col min="14" max="16384" width="9.1640625" style="3"/>
  </cols>
  <sheetData>
    <row r="1" spans="1:13" s="2" customFormat="1" ht="29" customHeight="1">
      <c r="A1" s="54" t="s">
        <v>239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247</v>
      </c>
      <c r="B3" s="52" t="s">
        <v>0</v>
      </c>
      <c r="C3" s="64" t="s">
        <v>248</v>
      </c>
      <c r="D3" s="64" t="s">
        <v>6</v>
      </c>
      <c r="E3" s="66" t="s">
        <v>249</v>
      </c>
      <c r="F3" s="68" t="s">
        <v>5</v>
      </c>
      <c r="G3" s="68" t="s">
        <v>9</v>
      </c>
      <c r="H3" s="68"/>
      <c r="I3" s="68"/>
      <c r="J3" s="68"/>
      <c r="K3" s="66" t="s">
        <v>159</v>
      </c>
      <c r="L3" s="66" t="s">
        <v>3</v>
      </c>
      <c r="M3" s="69" t="s">
        <v>2</v>
      </c>
    </row>
    <row r="4" spans="1:13" s="1" customFormat="1" ht="21" customHeight="1" thickBot="1">
      <c r="A4" s="63"/>
      <c r="B4" s="53"/>
      <c r="C4" s="65"/>
      <c r="D4" s="65"/>
      <c r="E4" s="67"/>
      <c r="F4" s="65"/>
      <c r="G4" s="4">
        <v>1</v>
      </c>
      <c r="H4" s="4">
        <v>2</v>
      </c>
      <c r="I4" s="4">
        <v>3</v>
      </c>
      <c r="J4" s="4" t="s">
        <v>4</v>
      </c>
      <c r="K4" s="67"/>
      <c r="L4" s="67"/>
      <c r="M4" s="70"/>
    </row>
    <row r="5" spans="1:13" ht="16">
      <c r="A5" s="50" t="s">
        <v>23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29" t="s">
        <v>97</v>
      </c>
      <c r="B6" s="7" t="s">
        <v>213</v>
      </c>
      <c r="C6" s="7" t="s">
        <v>201</v>
      </c>
      <c r="D6" s="7" t="s">
        <v>202</v>
      </c>
      <c r="E6" s="8" t="s">
        <v>250</v>
      </c>
      <c r="F6" s="7" t="s">
        <v>13</v>
      </c>
      <c r="G6" s="30" t="s">
        <v>46</v>
      </c>
      <c r="H6" s="28" t="s">
        <v>46</v>
      </c>
      <c r="I6" s="28" t="s">
        <v>179</v>
      </c>
      <c r="J6" s="29"/>
      <c r="K6" s="9" t="str">
        <f>"122,5"</f>
        <v>122,5</v>
      </c>
      <c r="L6" s="9" t="str">
        <f>"127,2162"</f>
        <v>127,2162</v>
      </c>
      <c r="M6" s="7"/>
    </row>
    <row r="8" spans="1:13" ht="16">
      <c r="A8" s="71" t="s">
        <v>123</v>
      </c>
      <c r="B8" s="71"/>
      <c r="C8" s="72"/>
      <c r="D8" s="72"/>
      <c r="E8" s="72"/>
      <c r="F8" s="72"/>
      <c r="G8" s="72"/>
      <c r="H8" s="72"/>
      <c r="I8" s="72"/>
      <c r="J8" s="72"/>
    </row>
    <row r="9" spans="1:13">
      <c r="A9" s="29" t="s">
        <v>97</v>
      </c>
      <c r="B9" s="7" t="s">
        <v>161</v>
      </c>
      <c r="C9" s="7" t="s">
        <v>124</v>
      </c>
      <c r="D9" s="7" t="s">
        <v>125</v>
      </c>
      <c r="E9" s="8" t="s">
        <v>250</v>
      </c>
      <c r="F9" s="7" t="s">
        <v>13</v>
      </c>
      <c r="G9" s="28" t="s">
        <v>32</v>
      </c>
      <c r="H9" s="28" t="s">
        <v>33</v>
      </c>
      <c r="I9" s="28" t="s">
        <v>44</v>
      </c>
      <c r="J9" s="29"/>
      <c r="K9" s="9" t="str">
        <f>"95,0"</f>
        <v>95,0</v>
      </c>
      <c r="L9" s="9" t="str">
        <f>"79,2870"</f>
        <v>79,2870</v>
      </c>
      <c r="M9" s="7"/>
    </row>
    <row r="11" spans="1:13" ht="16">
      <c r="A11" s="71" t="s">
        <v>23</v>
      </c>
      <c r="B11" s="71"/>
      <c r="C11" s="72"/>
      <c r="D11" s="72"/>
      <c r="E11" s="72"/>
      <c r="F11" s="72"/>
      <c r="G11" s="72"/>
      <c r="H11" s="72"/>
      <c r="I11" s="72"/>
      <c r="J11" s="72"/>
    </row>
    <row r="12" spans="1:13">
      <c r="A12" s="29" t="s">
        <v>97</v>
      </c>
      <c r="B12" s="7" t="s">
        <v>214</v>
      </c>
      <c r="C12" s="7" t="s">
        <v>203</v>
      </c>
      <c r="D12" s="7" t="s">
        <v>204</v>
      </c>
      <c r="E12" s="8" t="s">
        <v>250</v>
      </c>
      <c r="F12" s="7" t="s">
        <v>13</v>
      </c>
      <c r="G12" s="30" t="s">
        <v>67</v>
      </c>
      <c r="H12" s="28" t="s">
        <v>77</v>
      </c>
      <c r="I12" s="30" t="s">
        <v>205</v>
      </c>
      <c r="J12" s="29"/>
      <c r="K12" s="9" t="str">
        <f>"182,5"</f>
        <v>182,5</v>
      </c>
      <c r="L12" s="9" t="str">
        <f>"142,7697"</f>
        <v>142,7697</v>
      </c>
      <c r="M12" s="7"/>
    </row>
    <row r="14" spans="1:13" ht="16">
      <c r="A14" s="71" t="s">
        <v>40</v>
      </c>
      <c r="B14" s="71"/>
      <c r="C14" s="72"/>
      <c r="D14" s="72"/>
      <c r="E14" s="72"/>
      <c r="F14" s="72"/>
      <c r="G14" s="72"/>
      <c r="H14" s="72"/>
      <c r="I14" s="72"/>
      <c r="J14" s="72"/>
    </row>
    <row r="15" spans="1:13">
      <c r="A15" s="29" t="s">
        <v>97</v>
      </c>
      <c r="B15" s="7" t="s">
        <v>215</v>
      </c>
      <c r="C15" s="7" t="s">
        <v>206</v>
      </c>
      <c r="D15" s="7" t="s">
        <v>207</v>
      </c>
      <c r="E15" s="8" t="s">
        <v>250</v>
      </c>
      <c r="F15" s="7" t="s">
        <v>13</v>
      </c>
      <c r="G15" s="28" t="s">
        <v>208</v>
      </c>
      <c r="H15" s="28" t="s">
        <v>155</v>
      </c>
      <c r="I15" s="28" t="s">
        <v>209</v>
      </c>
      <c r="J15" s="29"/>
      <c r="K15" s="9" t="str">
        <f>"220,5"</f>
        <v>220,5</v>
      </c>
      <c r="L15" s="9" t="str">
        <f>"157,7016"</f>
        <v>157,7016</v>
      </c>
      <c r="M15" s="7" t="s">
        <v>210</v>
      </c>
    </row>
    <row r="17" spans="1:13" ht="16">
      <c r="A17" s="71" t="s">
        <v>70</v>
      </c>
      <c r="B17" s="71"/>
      <c r="C17" s="72"/>
      <c r="D17" s="72"/>
      <c r="E17" s="72"/>
      <c r="F17" s="72"/>
      <c r="G17" s="72"/>
      <c r="H17" s="72"/>
      <c r="I17" s="72"/>
      <c r="J17" s="72"/>
    </row>
    <row r="18" spans="1:13">
      <c r="A18" s="29" t="s">
        <v>97</v>
      </c>
      <c r="B18" s="7" t="s">
        <v>216</v>
      </c>
      <c r="C18" s="7" t="s">
        <v>211</v>
      </c>
      <c r="D18" s="7" t="s">
        <v>212</v>
      </c>
      <c r="E18" s="8" t="s">
        <v>250</v>
      </c>
      <c r="F18" s="7" t="s">
        <v>51</v>
      </c>
      <c r="G18" s="28" t="s">
        <v>137</v>
      </c>
      <c r="H18" s="30" t="s">
        <v>118</v>
      </c>
      <c r="I18" s="30" t="s">
        <v>149</v>
      </c>
      <c r="J18" s="29"/>
      <c r="K18" s="9" t="str">
        <f>"180,0"</f>
        <v>180,0</v>
      </c>
      <c r="L18" s="9" t="str">
        <f>"122,0220"</f>
        <v>122,0220</v>
      </c>
      <c r="M18" s="7"/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A17:J17"/>
    <mergeCell ref="B3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FCADE-01FA-450A-8CE0-AC6595E1D2E3}">
  <dimension ref="A1:M27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6.33203125" style="5" bestFit="1" customWidth="1"/>
    <col min="4" max="4" width="21.5" style="5" bestFit="1" customWidth="1"/>
    <col min="5" max="5" width="10.5" style="19" bestFit="1" customWidth="1"/>
    <col min="6" max="6" width="25.33203125" style="5" bestFit="1" customWidth="1"/>
    <col min="7" max="9" width="5.5" style="26" customWidth="1"/>
    <col min="10" max="10" width="4.83203125" style="26" customWidth="1"/>
    <col min="11" max="11" width="10.5" style="6" bestFit="1" customWidth="1"/>
    <col min="12" max="12" width="8.5" style="6" bestFit="1" customWidth="1"/>
    <col min="13" max="13" width="22" style="5" customWidth="1"/>
    <col min="14" max="16384" width="9.1640625" style="3"/>
  </cols>
  <sheetData>
    <row r="1" spans="1:13" s="2" customFormat="1" ht="29" customHeight="1">
      <c r="A1" s="54" t="s">
        <v>240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247</v>
      </c>
      <c r="B3" s="52" t="s">
        <v>0</v>
      </c>
      <c r="C3" s="64" t="s">
        <v>248</v>
      </c>
      <c r="D3" s="64" t="s">
        <v>6</v>
      </c>
      <c r="E3" s="66" t="s">
        <v>249</v>
      </c>
      <c r="F3" s="68" t="s">
        <v>5</v>
      </c>
      <c r="G3" s="68" t="s">
        <v>9</v>
      </c>
      <c r="H3" s="68"/>
      <c r="I3" s="68"/>
      <c r="J3" s="68"/>
      <c r="K3" s="66" t="s">
        <v>159</v>
      </c>
      <c r="L3" s="66" t="s">
        <v>3</v>
      </c>
      <c r="M3" s="69" t="s">
        <v>2</v>
      </c>
    </row>
    <row r="4" spans="1:13" s="1" customFormat="1" ht="21" customHeight="1" thickBot="1">
      <c r="A4" s="63"/>
      <c r="B4" s="53"/>
      <c r="C4" s="65"/>
      <c r="D4" s="65"/>
      <c r="E4" s="67"/>
      <c r="F4" s="65"/>
      <c r="G4" s="4">
        <v>1</v>
      </c>
      <c r="H4" s="4">
        <v>2</v>
      </c>
      <c r="I4" s="4">
        <v>3</v>
      </c>
      <c r="J4" s="4" t="s">
        <v>4</v>
      </c>
      <c r="K4" s="67"/>
      <c r="L4" s="67"/>
      <c r="M4" s="70"/>
    </row>
    <row r="5" spans="1:13" ht="16">
      <c r="A5" s="50" t="s">
        <v>10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29" t="s">
        <v>97</v>
      </c>
      <c r="B6" s="7" t="s">
        <v>98</v>
      </c>
      <c r="C6" s="7" t="s">
        <v>11</v>
      </c>
      <c r="D6" s="7" t="s">
        <v>12</v>
      </c>
      <c r="E6" s="8" t="s">
        <v>250</v>
      </c>
      <c r="F6" s="7" t="s">
        <v>13</v>
      </c>
      <c r="G6" s="28" t="s">
        <v>20</v>
      </c>
      <c r="H6" s="28" t="s">
        <v>21</v>
      </c>
      <c r="I6" s="30" t="s">
        <v>22</v>
      </c>
      <c r="J6" s="29"/>
      <c r="K6" s="9" t="str">
        <f>"82,5"</f>
        <v>82,5</v>
      </c>
      <c r="L6" s="9" t="str">
        <f>"99,1568"</f>
        <v>99,1568</v>
      </c>
      <c r="M6" s="7"/>
    </row>
    <row r="8" spans="1:13" ht="16">
      <c r="A8" s="71" t="s">
        <v>123</v>
      </c>
      <c r="B8" s="71"/>
      <c r="C8" s="72"/>
      <c r="D8" s="72"/>
      <c r="E8" s="72"/>
      <c r="F8" s="72"/>
      <c r="G8" s="72"/>
      <c r="H8" s="72"/>
      <c r="I8" s="72"/>
      <c r="J8" s="72"/>
    </row>
    <row r="9" spans="1:13">
      <c r="A9" s="29" t="s">
        <v>97</v>
      </c>
      <c r="B9" s="7" t="s">
        <v>199</v>
      </c>
      <c r="C9" s="7" t="s">
        <v>192</v>
      </c>
      <c r="D9" s="7" t="s">
        <v>193</v>
      </c>
      <c r="E9" s="8" t="s">
        <v>250</v>
      </c>
      <c r="F9" s="7" t="s">
        <v>13</v>
      </c>
      <c r="G9" s="28" t="s">
        <v>44</v>
      </c>
      <c r="H9" s="28" t="s">
        <v>45</v>
      </c>
      <c r="I9" s="28" t="s">
        <v>46</v>
      </c>
      <c r="J9" s="29"/>
      <c r="K9" s="9" t="str">
        <f>"115,0"</f>
        <v>115,0</v>
      </c>
      <c r="L9" s="9" t="str">
        <f>"95,3465"</f>
        <v>95,3465</v>
      </c>
      <c r="M9" s="7" t="s">
        <v>233</v>
      </c>
    </row>
    <row r="11" spans="1:13" ht="16">
      <c r="A11" s="71" t="s">
        <v>152</v>
      </c>
      <c r="B11" s="71"/>
      <c r="C11" s="72"/>
      <c r="D11" s="72"/>
      <c r="E11" s="72"/>
      <c r="F11" s="72"/>
      <c r="G11" s="72"/>
      <c r="H11" s="72"/>
      <c r="I11" s="72"/>
      <c r="J11" s="72"/>
    </row>
    <row r="12" spans="1:13">
      <c r="A12" s="32" t="s">
        <v>97</v>
      </c>
      <c r="B12" s="10" t="s">
        <v>168</v>
      </c>
      <c r="C12" s="10" t="s">
        <v>153</v>
      </c>
      <c r="D12" s="10" t="s">
        <v>154</v>
      </c>
      <c r="E12" s="11" t="s">
        <v>250</v>
      </c>
      <c r="F12" s="10" t="s">
        <v>43</v>
      </c>
      <c r="G12" s="31" t="s">
        <v>156</v>
      </c>
      <c r="H12" s="31" t="s">
        <v>157</v>
      </c>
      <c r="I12" s="31" t="s">
        <v>158</v>
      </c>
      <c r="J12" s="32"/>
      <c r="K12" s="12" t="str">
        <f>"305,0"</f>
        <v>305,0</v>
      </c>
      <c r="L12" s="12" t="str">
        <f>"174,4295"</f>
        <v>174,4295</v>
      </c>
      <c r="M12" s="10"/>
    </row>
    <row r="13" spans="1:13">
      <c r="A13" s="35" t="s">
        <v>103</v>
      </c>
      <c r="B13" s="13" t="s">
        <v>200</v>
      </c>
      <c r="C13" s="13" t="s">
        <v>194</v>
      </c>
      <c r="D13" s="13" t="s">
        <v>195</v>
      </c>
      <c r="E13" s="14" t="s">
        <v>250</v>
      </c>
      <c r="F13" s="13" t="s">
        <v>13</v>
      </c>
      <c r="G13" s="34" t="s">
        <v>196</v>
      </c>
      <c r="H13" s="34" t="s">
        <v>197</v>
      </c>
      <c r="I13" s="34" t="s">
        <v>198</v>
      </c>
      <c r="J13" s="35"/>
      <c r="K13" s="15" t="str">
        <f>"265,0"</f>
        <v>265,0</v>
      </c>
      <c r="L13" s="15" t="str">
        <f>"152,6930"</f>
        <v>152,6930</v>
      </c>
      <c r="M13" s="13" t="s">
        <v>234</v>
      </c>
    </row>
    <row r="15" spans="1:13" ht="16">
      <c r="F15" s="20"/>
      <c r="G15" s="5"/>
      <c r="K15" s="26"/>
      <c r="M15" s="6"/>
    </row>
    <row r="16" spans="1:13" ht="16">
      <c r="F16" s="20"/>
      <c r="G16" s="5"/>
      <c r="K16" s="26"/>
      <c r="M16" s="6"/>
    </row>
    <row r="17" spans="3:13" ht="16">
      <c r="F17" s="20"/>
      <c r="G17" s="5"/>
      <c r="K17" s="26"/>
      <c r="M17" s="6"/>
    </row>
    <row r="18" spans="3:13" ht="16">
      <c r="F18" s="20"/>
      <c r="G18" s="5"/>
      <c r="K18" s="26"/>
      <c r="M18" s="6"/>
    </row>
    <row r="19" spans="3:13" ht="16">
      <c r="F19" s="20"/>
      <c r="G19" s="5"/>
      <c r="K19" s="26"/>
      <c r="M19" s="6"/>
    </row>
    <row r="20" spans="3:13" ht="16">
      <c r="F20" s="20"/>
      <c r="G20" s="5"/>
      <c r="K20" s="26"/>
      <c r="M20" s="6"/>
    </row>
    <row r="21" spans="3:13" ht="16">
      <c r="F21" s="20"/>
      <c r="G21" s="5"/>
      <c r="K21" s="26"/>
      <c r="M21" s="6"/>
    </row>
    <row r="22" spans="3:13">
      <c r="G22" s="5"/>
      <c r="K22" s="26"/>
      <c r="M22" s="6"/>
    </row>
    <row r="23" spans="3:13" ht="18">
      <c r="C23" s="21"/>
      <c r="D23" s="21"/>
      <c r="E23" s="5"/>
      <c r="F23" s="19"/>
      <c r="G23" s="5"/>
      <c r="K23" s="26"/>
      <c r="M23" s="6"/>
    </row>
    <row r="24" spans="3:13" ht="16">
      <c r="C24" s="22"/>
      <c r="D24" s="22"/>
      <c r="E24" s="5"/>
      <c r="F24" s="19"/>
      <c r="G24" s="5"/>
      <c r="K24" s="26"/>
      <c r="M24" s="6"/>
    </row>
    <row r="25" spans="3:13" ht="14">
      <c r="C25" s="23"/>
      <c r="D25" s="24"/>
      <c r="E25" s="5"/>
      <c r="F25" s="19"/>
      <c r="G25" s="5"/>
      <c r="K25" s="26"/>
      <c r="M25" s="6"/>
    </row>
    <row r="26" spans="3:13">
      <c r="E26" s="26"/>
      <c r="F26" s="27"/>
      <c r="G26" s="25"/>
      <c r="K26" s="26"/>
      <c r="M26" s="6"/>
    </row>
    <row r="27" spans="3:13">
      <c r="E27" s="5"/>
      <c r="F27" s="19"/>
      <c r="G27" s="5"/>
      <c r="K27" s="26"/>
      <c r="M27" s="6"/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B3:B4"/>
    <mergeCell ref="K3:K4"/>
    <mergeCell ref="L3:L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2AC80-FFB8-4866-8A4F-AF57DFEC18E8}">
  <dimension ref="A1:M21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23.1640625" style="5" customWidth="1"/>
    <col min="3" max="3" width="26.33203125" style="5" bestFit="1" customWidth="1"/>
    <col min="4" max="4" width="21.5" style="5" bestFit="1" customWidth="1"/>
    <col min="5" max="5" width="10.5" style="19" bestFit="1" customWidth="1"/>
    <col min="6" max="6" width="25.5" style="5" bestFit="1" customWidth="1"/>
    <col min="7" max="9" width="5.5" style="26" customWidth="1"/>
    <col min="10" max="10" width="4.83203125" style="26" customWidth="1"/>
    <col min="11" max="11" width="10.5" style="6" bestFit="1" customWidth="1"/>
    <col min="12" max="12" width="9.6640625" style="6" customWidth="1"/>
    <col min="13" max="13" width="19.33203125" style="5" customWidth="1"/>
    <col min="14" max="16384" width="9.1640625" style="3"/>
  </cols>
  <sheetData>
    <row r="1" spans="1:13" s="2" customFormat="1" ht="29" customHeight="1">
      <c r="A1" s="54" t="s">
        <v>236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247</v>
      </c>
      <c r="B3" s="52" t="s">
        <v>0</v>
      </c>
      <c r="C3" s="64" t="s">
        <v>248</v>
      </c>
      <c r="D3" s="64" t="s">
        <v>6</v>
      </c>
      <c r="E3" s="66" t="s">
        <v>249</v>
      </c>
      <c r="F3" s="68" t="s">
        <v>5</v>
      </c>
      <c r="G3" s="68" t="s">
        <v>246</v>
      </c>
      <c r="H3" s="68"/>
      <c r="I3" s="68"/>
      <c r="J3" s="68"/>
      <c r="K3" s="66" t="s">
        <v>159</v>
      </c>
      <c r="L3" s="66" t="s">
        <v>3</v>
      </c>
      <c r="M3" s="69" t="s">
        <v>2</v>
      </c>
    </row>
    <row r="4" spans="1:13" s="1" customFormat="1" ht="21" customHeight="1" thickBot="1">
      <c r="A4" s="63"/>
      <c r="B4" s="53"/>
      <c r="C4" s="65"/>
      <c r="D4" s="65"/>
      <c r="E4" s="67"/>
      <c r="F4" s="65"/>
      <c r="G4" s="4">
        <v>1</v>
      </c>
      <c r="H4" s="4">
        <v>2</v>
      </c>
      <c r="I4" s="4">
        <v>3</v>
      </c>
      <c r="J4" s="4" t="s">
        <v>4</v>
      </c>
      <c r="K4" s="67"/>
      <c r="L4" s="67"/>
      <c r="M4" s="70"/>
    </row>
    <row r="5" spans="1:13" ht="16">
      <c r="A5" s="50" t="s">
        <v>40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32" t="s">
        <v>97</v>
      </c>
      <c r="B6" s="10" t="s">
        <v>231</v>
      </c>
      <c r="C6" s="10" t="s">
        <v>227</v>
      </c>
      <c r="D6" s="10" t="s">
        <v>228</v>
      </c>
      <c r="E6" s="11" t="s">
        <v>250</v>
      </c>
      <c r="F6" s="10" t="s">
        <v>51</v>
      </c>
      <c r="G6" s="31" t="s">
        <v>29</v>
      </c>
      <c r="H6" s="31" t="s">
        <v>14</v>
      </c>
      <c r="I6" s="33" t="s">
        <v>54</v>
      </c>
      <c r="J6" s="32"/>
      <c r="K6" s="12" t="str">
        <f>"57,5"</f>
        <v>57,5</v>
      </c>
      <c r="L6" s="12" t="str">
        <f>"40,1925"</f>
        <v>40,1925</v>
      </c>
      <c r="M6" s="10"/>
    </row>
    <row r="7" spans="1:13">
      <c r="A7" s="35" t="s">
        <v>103</v>
      </c>
      <c r="B7" s="13" t="s">
        <v>232</v>
      </c>
      <c r="C7" s="13" t="s">
        <v>229</v>
      </c>
      <c r="D7" s="13" t="s">
        <v>230</v>
      </c>
      <c r="E7" s="14" t="s">
        <v>250</v>
      </c>
      <c r="F7" s="13" t="s">
        <v>51</v>
      </c>
      <c r="G7" s="34" t="s">
        <v>29</v>
      </c>
      <c r="H7" s="34" t="s">
        <v>14</v>
      </c>
      <c r="I7" s="39" t="s">
        <v>15</v>
      </c>
      <c r="J7" s="35"/>
      <c r="K7" s="15" t="str">
        <f>"57,5"</f>
        <v>57,5</v>
      </c>
      <c r="L7" s="15" t="str">
        <f>"40,0286"</f>
        <v>40,0286</v>
      </c>
      <c r="M7" s="13"/>
    </row>
    <row r="9" spans="1:13" ht="16">
      <c r="F9" s="20"/>
      <c r="G9" s="5"/>
      <c r="K9" s="26"/>
      <c r="M9" s="6"/>
    </row>
    <row r="10" spans="1:13" ht="16">
      <c r="F10" s="20"/>
      <c r="G10" s="5"/>
      <c r="K10" s="26"/>
      <c r="M10" s="6"/>
    </row>
    <row r="11" spans="1:13" ht="16">
      <c r="F11" s="20"/>
      <c r="G11" s="5"/>
      <c r="K11" s="26"/>
      <c r="M11" s="6"/>
    </row>
    <row r="12" spans="1:13" ht="16">
      <c r="F12" s="20"/>
      <c r="G12" s="5"/>
      <c r="K12" s="26"/>
      <c r="M12" s="6"/>
    </row>
    <row r="13" spans="1:13" ht="16">
      <c r="F13" s="20"/>
      <c r="G13" s="5"/>
      <c r="K13" s="26"/>
      <c r="M13" s="6"/>
    </row>
    <row r="14" spans="1:13" ht="16">
      <c r="F14" s="20"/>
      <c r="G14" s="5"/>
      <c r="K14" s="26"/>
      <c r="M14" s="6"/>
    </row>
    <row r="15" spans="1:13" ht="16">
      <c r="F15" s="20"/>
      <c r="G15" s="5"/>
      <c r="K15" s="26"/>
      <c r="M15" s="6"/>
    </row>
    <row r="16" spans="1:13">
      <c r="G16" s="5"/>
      <c r="K16" s="26"/>
      <c r="M16" s="6"/>
    </row>
    <row r="17" spans="3:13" ht="18">
      <c r="C17" s="21"/>
      <c r="D17" s="21"/>
      <c r="E17" s="5"/>
      <c r="F17" s="19"/>
      <c r="G17" s="5"/>
      <c r="K17" s="26"/>
      <c r="M17" s="6"/>
    </row>
    <row r="18" spans="3:13" ht="16">
      <c r="C18" s="22"/>
      <c r="D18" s="22"/>
      <c r="E18" s="5"/>
      <c r="F18" s="19"/>
      <c r="G18" s="5"/>
      <c r="K18" s="26"/>
      <c r="M18" s="6"/>
    </row>
    <row r="19" spans="3:13" ht="14">
      <c r="C19" s="23"/>
      <c r="D19" s="24"/>
      <c r="E19" s="5"/>
      <c r="F19" s="19"/>
      <c r="G19" s="5"/>
      <c r="K19" s="26"/>
      <c r="M19" s="6"/>
    </row>
    <row r="20" spans="3:13">
      <c r="E20" s="26"/>
      <c r="F20" s="27"/>
      <c r="G20" s="25"/>
      <c r="K20" s="26"/>
      <c r="M20" s="6"/>
    </row>
    <row r="21" spans="3:13">
      <c r="E21" s="5"/>
      <c r="F21" s="19"/>
      <c r="G21" s="5"/>
      <c r="K21" s="26"/>
      <c r="M21" s="6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D663B-8213-45D7-8716-D7AD5C893A5E}">
  <dimension ref="A1:M20"/>
  <sheetViews>
    <sheetView tabSelected="1"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20.83203125" style="5" customWidth="1"/>
    <col min="3" max="3" width="27.6640625" style="5" bestFit="1" customWidth="1"/>
    <col min="4" max="4" width="21.5" style="5" bestFit="1" customWidth="1"/>
    <col min="5" max="5" width="10.5" style="19" bestFit="1" customWidth="1"/>
    <col min="6" max="6" width="27.5" style="5" bestFit="1" customWidth="1"/>
    <col min="7" max="9" width="5.5" style="26" customWidth="1"/>
    <col min="10" max="10" width="4.83203125" style="26" customWidth="1"/>
    <col min="11" max="11" width="10.5" style="6" bestFit="1" customWidth="1"/>
    <col min="12" max="12" width="10" style="6" customWidth="1"/>
    <col min="13" max="13" width="16.33203125" style="5" customWidth="1"/>
    <col min="14" max="16384" width="9.1640625" style="3"/>
  </cols>
  <sheetData>
    <row r="1" spans="1:13" s="2" customFormat="1" ht="29" customHeight="1">
      <c r="A1" s="54" t="s">
        <v>237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s="2" customFormat="1" ht="62" customHeight="1" thickBot="1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s="1" customFormat="1" ht="12.75" customHeight="1">
      <c r="A3" s="62" t="s">
        <v>247</v>
      </c>
      <c r="B3" s="52" t="s">
        <v>0</v>
      </c>
      <c r="C3" s="64" t="s">
        <v>248</v>
      </c>
      <c r="D3" s="64" t="s">
        <v>6</v>
      </c>
      <c r="E3" s="66" t="s">
        <v>249</v>
      </c>
      <c r="F3" s="68" t="s">
        <v>5</v>
      </c>
      <c r="G3" s="68" t="s">
        <v>246</v>
      </c>
      <c r="H3" s="68"/>
      <c r="I3" s="68"/>
      <c r="J3" s="68"/>
      <c r="K3" s="66" t="s">
        <v>159</v>
      </c>
      <c r="L3" s="66" t="s">
        <v>3</v>
      </c>
      <c r="M3" s="69" t="s">
        <v>2</v>
      </c>
    </row>
    <row r="4" spans="1:13" s="1" customFormat="1" ht="21" customHeight="1" thickBot="1">
      <c r="A4" s="63"/>
      <c r="B4" s="53"/>
      <c r="C4" s="65"/>
      <c r="D4" s="65"/>
      <c r="E4" s="67"/>
      <c r="F4" s="65"/>
      <c r="G4" s="4">
        <v>1</v>
      </c>
      <c r="H4" s="4">
        <v>2</v>
      </c>
      <c r="I4" s="4">
        <v>3</v>
      </c>
      <c r="J4" s="4" t="s">
        <v>4</v>
      </c>
      <c r="K4" s="67"/>
      <c r="L4" s="67"/>
      <c r="M4" s="70"/>
    </row>
    <row r="5" spans="1:13" ht="16">
      <c r="A5" s="50" t="s">
        <v>40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29" t="s">
        <v>97</v>
      </c>
      <c r="B6" s="7" t="s">
        <v>226</v>
      </c>
      <c r="C6" s="7" t="s">
        <v>235</v>
      </c>
      <c r="D6" s="7" t="s">
        <v>224</v>
      </c>
      <c r="E6" s="8" t="s">
        <v>254</v>
      </c>
      <c r="F6" s="7" t="s">
        <v>225</v>
      </c>
      <c r="G6" s="28" t="s">
        <v>28</v>
      </c>
      <c r="H6" s="28" t="s">
        <v>37</v>
      </c>
      <c r="I6" s="30" t="s">
        <v>126</v>
      </c>
      <c r="J6" s="29"/>
      <c r="K6" s="9" t="str">
        <f>"47,5"</f>
        <v>47,5</v>
      </c>
      <c r="L6" s="9" t="str">
        <f>"35,4184"</f>
        <v>35,4184</v>
      </c>
      <c r="M6" s="7"/>
    </row>
    <row r="8" spans="1:13" ht="16">
      <c r="F8" s="20"/>
      <c r="G8" s="5"/>
      <c r="K8" s="26"/>
      <c r="M8" s="6"/>
    </row>
    <row r="9" spans="1:13" ht="16">
      <c r="F9" s="20"/>
      <c r="G9" s="5"/>
      <c r="K9" s="26"/>
      <c r="M9" s="6"/>
    </row>
    <row r="10" spans="1:13" ht="16">
      <c r="F10" s="20"/>
      <c r="G10" s="5"/>
      <c r="K10" s="26"/>
      <c r="M10" s="6"/>
    </row>
    <row r="11" spans="1:13" ht="16">
      <c r="F11" s="20"/>
      <c r="G11" s="5"/>
      <c r="K11" s="26"/>
      <c r="M11" s="6"/>
    </row>
    <row r="12" spans="1:13" ht="16">
      <c r="F12" s="20"/>
      <c r="G12" s="5"/>
      <c r="K12" s="26"/>
      <c r="M12" s="6"/>
    </row>
    <row r="13" spans="1:13" ht="16">
      <c r="F13" s="20"/>
      <c r="G13" s="5"/>
      <c r="K13" s="26"/>
      <c r="M13" s="6"/>
    </row>
    <row r="14" spans="1:13" ht="16">
      <c r="F14" s="20"/>
      <c r="G14" s="5"/>
      <c r="K14" s="26"/>
      <c r="M14" s="6"/>
    </row>
    <row r="15" spans="1:13">
      <c r="G15" s="5"/>
      <c r="K15" s="26"/>
      <c r="M15" s="6"/>
    </row>
    <row r="16" spans="1:13" ht="18">
      <c r="C16" s="21"/>
      <c r="D16" s="21"/>
      <c r="E16" s="5"/>
      <c r="F16" s="19"/>
      <c r="G16" s="5"/>
      <c r="K16" s="26"/>
      <c r="M16" s="6"/>
    </row>
    <row r="17" spans="3:13" ht="16">
      <c r="C17" s="22"/>
      <c r="D17" s="22"/>
      <c r="E17" s="5"/>
      <c r="F17" s="19"/>
      <c r="G17" s="5"/>
      <c r="K17" s="26"/>
      <c r="M17" s="6"/>
    </row>
    <row r="18" spans="3:13" ht="14">
      <c r="C18" s="23"/>
      <c r="D18" s="24"/>
      <c r="E18" s="5"/>
      <c r="F18" s="19"/>
      <c r="G18" s="5"/>
      <c r="K18" s="26"/>
      <c r="M18" s="6"/>
    </row>
    <row r="19" spans="3:13">
      <c r="E19" s="26"/>
      <c r="F19" s="27"/>
      <c r="G19" s="25"/>
      <c r="K19" s="26"/>
      <c r="M19" s="6"/>
    </row>
    <row r="20" spans="3:13">
      <c r="E20" s="5"/>
      <c r="F20" s="19"/>
      <c r="G20" s="5"/>
      <c r="K20" s="26"/>
      <c r="M20" s="6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WRPF ПЛ без экипировки ДК</vt:lpstr>
      <vt:lpstr>WRPF ПЛ без экипировки</vt:lpstr>
      <vt:lpstr>WRPF Двоеборье без экип</vt:lpstr>
      <vt:lpstr>WRPF Жим лежа без экип ДК</vt:lpstr>
      <vt:lpstr>WRPF Жим лежа без экип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2023-03-07T12:04:19Z</dcterms:modified>
</cp:coreProperties>
</file>