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Июнь/"/>
    </mc:Choice>
  </mc:AlternateContent>
  <xr:revisionPtr revIDLastSave="0" documentId="13_ncr:1_{FEDB890B-DFE4-AB4D-8C08-A10A7A77908E}" xr6:coauthVersionLast="45" xr6:coauthVersionMax="45" xr10:uidLastSave="{00000000-0000-0000-0000-000000000000}"/>
  <bookViews>
    <workbookView xWindow="1440" yWindow="460" windowWidth="26220" windowHeight="15640" firstSheet="7" activeTab="11" xr2:uid="{00000000-000D-0000-FFFF-FFFF00000000}"/>
  </bookViews>
  <sheets>
    <sheet name="WRPF ПЛ без экипировки ДК" sheetId="41" r:id="rId1"/>
    <sheet name="WRPF ПЛ без экипировки" sheetId="40" r:id="rId2"/>
    <sheet name="WRPF Двоеборье без экип ДК" sheetId="51" r:id="rId3"/>
    <sheet name="WRPF Двоеборье без экип" sheetId="50" r:id="rId4"/>
    <sheet name="WRPF Военный жим ДК" sheetId="46" r:id="rId5"/>
    <sheet name="WRPF Жим лежа без экип ДК" sheetId="44" r:id="rId6"/>
    <sheet name="WRPF Жим лежа без экип" sheetId="43" r:id="rId7"/>
    <sheet name="WRPF Военный жим" sheetId="42" r:id="rId8"/>
    <sheet name="WRPF Тяга без экипировки ДК" sheetId="48" r:id="rId9"/>
    <sheet name="WRPF Тяга без экипировки" sheetId="47" r:id="rId10"/>
    <sheet name="WRPF Подъем на бицепс ДК" sheetId="20" r:id="rId11"/>
    <sheet name="WRPF Подъем на бицепс" sheetId="1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51" l="1"/>
  <c r="O6" i="51"/>
  <c r="P6" i="50"/>
  <c r="O6" i="50"/>
  <c r="L22" i="48"/>
  <c r="K22" i="48"/>
  <c r="L19" i="48"/>
  <c r="K19" i="48"/>
  <c r="L16" i="48"/>
  <c r="K16" i="48"/>
  <c r="L13" i="48"/>
  <c r="K13" i="48"/>
  <c r="L10" i="48"/>
  <c r="K10" i="48"/>
  <c r="L7" i="48"/>
  <c r="K7" i="48"/>
  <c r="L6" i="48"/>
  <c r="K6" i="48"/>
  <c r="L10" i="47"/>
  <c r="K10" i="47"/>
  <c r="L7" i="47"/>
  <c r="K7" i="47"/>
  <c r="L6" i="47"/>
  <c r="K6" i="47"/>
  <c r="L19" i="46"/>
  <c r="K19" i="46"/>
  <c r="L16" i="46"/>
  <c r="K16" i="46"/>
  <c r="L13" i="46"/>
  <c r="K13" i="46"/>
  <c r="L10" i="46"/>
  <c r="K10" i="46"/>
  <c r="L9" i="46"/>
  <c r="K9" i="46"/>
  <c r="L6" i="46"/>
  <c r="K6" i="46"/>
  <c r="L30" i="44"/>
  <c r="L27" i="44"/>
  <c r="K27" i="44"/>
  <c r="L24" i="44"/>
  <c r="K24" i="44"/>
  <c r="L23" i="44"/>
  <c r="K23" i="44"/>
  <c r="L20" i="44"/>
  <c r="K20" i="44"/>
  <c r="L19" i="44"/>
  <c r="K19" i="44"/>
  <c r="L18" i="44"/>
  <c r="K18" i="44"/>
  <c r="L15" i="44"/>
  <c r="K15" i="44"/>
  <c r="L12" i="44"/>
  <c r="K12" i="44"/>
  <c r="L9" i="44"/>
  <c r="K9" i="44"/>
  <c r="L6" i="44"/>
  <c r="K6" i="44"/>
  <c r="L33" i="43"/>
  <c r="K33" i="43"/>
  <c r="L30" i="43"/>
  <c r="K30" i="43"/>
  <c r="L27" i="43"/>
  <c r="K27" i="43"/>
  <c r="L24" i="43"/>
  <c r="K24" i="43"/>
  <c r="L21" i="43"/>
  <c r="K21" i="43"/>
  <c r="L20" i="43"/>
  <c r="K20" i="43"/>
  <c r="L17" i="43"/>
  <c r="K17" i="43"/>
  <c r="L14" i="43"/>
  <c r="K14" i="43"/>
  <c r="L13" i="43"/>
  <c r="K13" i="43"/>
  <c r="L10" i="43"/>
  <c r="K10" i="43"/>
  <c r="L9" i="43"/>
  <c r="K9" i="43"/>
  <c r="L6" i="43"/>
  <c r="L9" i="42"/>
  <c r="K9" i="42"/>
  <c r="L6" i="42"/>
  <c r="K6" i="42"/>
  <c r="T12" i="41"/>
  <c r="S12" i="41"/>
  <c r="T9" i="41"/>
  <c r="T6" i="41"/>
  <c r="S6" i="41"/>
  <c r="T6" i="40"/>
  <c r="S6" i="40"/>
  <c r="L33" i="20"/>
  <c r="K33" i="20"/>
  <c r="L32" i="20"/>
  <c r="K32" i="20"/>
  <c r="L29" i="20"/>
  <c r="K29" i="20"/>
  <c r="L26" i="20"/>
  <c r="K26" i="20"/>
  <c r="L23" i="20"/>
  <c r="K23" i="20"/>
  <c r="L22" i="20"/>
  <c r="K22" i="20"/>
  <c r="L19" i="20"/>
  <c r="K19" i="20"/>
  <c r="L18" i="20"/>
  <c r="K18" i="20"/>
  <c r="L15" i="20"/>
  <c r="K15" i="20"/>
  <c r="L12" i="20"/>
  <c r="K12" i="20"/>
  <c r="L9" i="20"/>
  <c r="K9" i="20"/>
  <c r="L6" i="20"/>
  <c r="K6" i="20"/>
  <c r="L30" i="19"/>
  <c r="K30" i="19"/>
  <c r="L27" i="19"/>
  <c r="K27" i="19"/>
  <c r="L24" i="19"/>
  <c r="K24" i="19"/>
  <c r="L21" i="19"/>
  <c r="K21" i="19"/>
  <c r="L20" i="19"/>
  <c r="K20" i="19"/>
  <c r="L17" i="19"/>
  <c r="K17" i="19"/>
  <c r="L16" i="19"/>
  <c r="K16" i="19"/>
  <c r="L13" i="19"/>
  <c r="K13" i="19"/>
  <c r="L12" i="19"/>
  <c r="K12" i="19"/>
  <c r="L9" i="19"/>
  <c r="K9" i="19"/>
  <c r="L6" i="19"/>
  <c r="K6" i="19"/>
</calcChain>
</file>

<file path=xl/sharedStrings.xml><?xml version="1.0" encoding="utf-8"?>
<sst xmlns="http://schemas.openxmlformats.org/spreadsheetml/2006/main" count="969" uniqueCount="334">
  <si>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</si>
  <si>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</si>
  <si>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</si>
  <si>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</si>
  <si>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</si>
  <si>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</si>
  <si>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</si>
  <si>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</si>
  <si>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Результат</t>
  </si>
  <si>
    <t>ВЕСОВАЯ КАТЕГОРИЯ   67.5</t>
  </si>
  <si>
    <t>25,0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</si>
  <si>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</si>
  <si>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</si>
  <si>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</si>
  <si>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</si>
  <si>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</si>
  <si>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</si>
  <si>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Wilks </t>
  </si>
  <si>
    <t>1</t>
  </si>
  <si>
    <t>ВЕСОВАЯ КАТЕГОРИЯ   82.5</t>
  </si>
  <si>
    <t>Открытая (20.03.1996)/27</t>
  </si>
  <si>
    <t>82,50</t>
  </si>
  <si>
    <t xml:space="preserve">Григорьев Никита </t>
  </si>
  <si>
    <t>82.5</t>
  </si>
  <si>
    <t>Биглов Арсен</t>
  </si>
  <si>
    <t>70,0</t>
  </si>
  <si>
    <t>75,0</t>
  </si>
  <si>
    <t>82,5</t>
  </si>
  <si>
    <t>ВЕСОВАЯ КАТЕГОРИЯ   90</t>
  </si>
  <si>
    <t>89,70</t>
  </si>
  <si>
    <t>80,0</t>
  </si>
  <si>
    <t>90</t>
  </si>
  <si>
    <t>61,55</t>
  </si>
  <si>
    <t>30,0</t>
  </si>
  <si>
    <t>32,5</t>
  </si>
  <si>
    <t xml:space="preserve">Зарипов Эдуард </t>
  </si>
  <si>
    <t>61,50</t>
  </si>
  <si>
    <t>ВЕСОВАЯ КАТЕГОРИЯ   75</t>
  </si>
  <si>
    <t xml:space="preserve">Сокольников Николай </t>
  </si>
  <si>
    <t>Открытая (24.10.1970)/52</t>
  </si>
  <si>
    <t>74,75</t>
  </si>
  <si>
    <t>50,0</t>
  </si>
  <si>
    <t>57,5</t>
  </si>
  <si>
    <t>60,0</t>
  </si>
  <si>
    <t>Открытая (09.02.2007)/16</t>
  </si>
  <si>
    <t>69,15</t>
  </si>
  <si>
    <t>55,0</t>
  </si>
  <si>
    <t>62,5</t>
  </si>
  <si>
    <t>Открытая (21.01.1992)/31</t>
  </si>
  <si>
    <t>85,95</t>
  </si>
  <si>
    <t>35,0</t>
  </si>
  <si>
    <t>37,5</t>
  </si>
  <si>
    <t>40,0</t>
  </si>
  <si>
    <t xml:space="preserve">Муллагалиев Ильдар </t>
  </si>
  <si>
    <t>Открытая (25.05.1992)/31</t>
  </si>
  <si>
    <t>84,45</t>
  </si>
  <si>
    <t>77,5</t>
  </si>
  <si>
    <t>ВЕСОВАЯ КАТЕГОРИЯ   100</t>
  </si>
  <si>
    <t>Открытая (18.07.1991)/31</t>
  </si>
  <si>
    <t>99,45</t>
  </si>
  <si>
    <t>ВЕСОВАЯ КАТЕГОРИЯ   110</t>
  </si>
  <si>
    <t xml:space="preserve">Душин Данил </t>
  </si>
  <si>
    <t>Открытая (13.07.1997)/25</t>
  </si>
  <si>
    <t>109,50</t>
  </si>
  <si>
    <t>85,0</t>
  </si>
  <si>
    <t>87,5</t>
  </si>
  <si>
    <t>ВЕСОВАЯ КАТЕГОРИЯ   140+</t>
  </si>
  <si>
    <t>Открытая (13.12.1996)/26</t>
  </si>
  <si>
    <t>141,00</t>
  </si>
  <si>
    <t xml:space="preserve">Gloss </t>
  </si>
  <si>
    <t xml:space="preserve">Юноши </t>
  </si>
  <si>
    <t>110</t>
  </si>
  <si>
    <t>140+</t>
  </si>
  <si>
    <t>Шаймарданова Карина</t>
  </si>
  <si>
    <t>Логинов Дмитрий</t>
  </si>
  <si>
    <t>Сокольников Николай</t>
  </si>
  <si>
    <t>2</t>
  </si>
  <si>
    <t>Борисов Даниил</t>
  </si>
  <si>
    <t>Гайсин Ринат</t>
  </si>
  <si>
    <t>Сираев Рамазан</t>
  </si>
  <si>
    <t>Муллагалиев Ильдар</t>
  </si>
  <si>
    <t>Барашихин Евгений</t>
  </si>
  <si>
    <t>Душин Данил</t>
  </si>
  <si>
    <t>Григорьев Никита</t>
  </si>
  <si>
    <t>ВЕСОВАЯ КАТЕГОРИЯ   52</t>
  </si>
  <si>
    <t>Открытая (19.12.1988)/34</t>
  </si>
  <si>
    <t>51,90</t>
  </si>
  <si>
    <t>22,5</t>
  </si>
  <si>
    <t>27,5</t>
  </si>
  <si>
    <t>ВЕСОВАЯ КАТЕГОРИЯ   60</t>
  </si>
  <si>
    <t>Открытая (07.11.1985)/37</t>
  </si>
  <si>
    <t>59,00</t>
  </si>
  <si>
    <t>Открытая (29.05.1991)/32</t>
  </si>
  <si>
    <t>86,95</t>
  </si>
  <si>
    <t>75,00</t>
  </si>
  <si>
    <t>45,0</t>
  </si>
  <si>
    <t>Открытая (18.05.1988)/35</t>
  </si>
  <si>
    <t>77,00</t>
  </si>
  <si>
    <t xml:space="preserve">Москалев Павел </t>
  </si>
  <si>
    <t>80,70</t>
  </si>
  <si>
    <t xml:space="preserve">Петренко Валерий </t>
  </si>
  <si>
    <t>52,5</t>
  </si>
  <si>
    <t xml:space="preserve">Сувернев Игорь </t>
  </si>
  <si>
    <t>88,20</t>
  </si>
  <si>
    <t>67,5</t>
  </si>
  <si>
    <t xml:space="preserve">Бреев Валентин </t>
  </si>
  <si>
    <t>Открытая (08.07.1998)/24</t>
  </si>
  <si>
    <t>99,10</t>
  </si>
  <si>
    <t xml:space="preserve">Петров Виталий </t>
  </si>
  <si>
    <t>101,00</t>
  </si>
  <si>
    <t xml:space="preserve">Минниахметов Расим </t>
  </si>
  <si>
    <t>ВЕСОВАЯ КАТЕГОРИЯ   125</t>
  </si>
  <si>
    <t>Открытая (06.03.1997)/26</t>
  </si>
  <si>
    <t>125,00</t>
  </si>
  <si>
    <t>118,80</t>
  </si>
  <si>
    <t xml:space="preserve">Миниахметов Расим </t>
  </si>
  <si>
    <t>52</t>
  </si>
  <si>
    <t>60</t>
  </si>
  <si>
    <t>100</t>
  </si>
  <si>
    <t xml:space="preserve">Мастера </t>
  </si>
  <si>
    <t>Мирзакаева Лилия</t>
  </si>
  <si>
    <t>Артамкина Наталья</t>
  </si>
  <si>
    <t>Сисина Елена</t>
  </si>
  <si>
    <t>Лебедев Максим</t>
  </si>
  <si>
    <t>Вишняков Евгений</t>
  </si>
  <si>
    <t>Москалев Павел</t>
  </si>
  <si>
    <t>Мухамедьяров Тимур</t>
  </si>
  <si>
    <t>Сувернев Игорь</t>
  </si>
  <si>
    <t>Бреев Валентин</t>
  </si>
  <si>
    <t>Петров Виталий</t>
  </si>
  <si>
    <t>Мухамедьяров Артур</t>
  </si>
  <si>
    <t>Голубев Сергей</t>
  </si>
  <si>
    <t>ВЕСОВАЯ КАТЕГОРИЯ   44</t>
  </si>
  <si>
    <t>Открытая (09.07.1993)/29</t>
  </si>
  <si>
    <t xml:space="preserve">Оренбург/Оренбургская область </t>
  </si>
  <si>
    <t>Мазитов Марат</t>
  </si>
  <si>
    <t>65,0</t>
  </si>
  <si>
    <t>Приседание</t>
  </si>
  <si>
    <t>Жим лёжа</t>
  </si>
  <si>
    <t>Становая тяга</t>
  </si>
  <si>
    <t>Открытая (04.09.1996)/26</t>
  </si>
  <si>
    <t>78,70</t>
  </si>
  <si>
    <t>100,0</t>
  </si>
  <si>
    <t>120,0</t>
  </si>
  <si>
    <t>140,0</t>
  </si>
  <si>
    <t>90,0</t>
  </si>
  <si>
    <t>150,0</t>
  </si>
  <si>
    <t>170,0</t>
  </si>
  <si>
    <t>185,0</t>
  </si>
  <si>
    <t xml:space="preserve">Миниахметов Расим, Гадиев Риф </t>
  </si>
  <si>
    <t>Маллябаев Денис</t>
  </si>
  <si>
    <t>Открытая (10.04.1988)/35</t>
  </si>
  <si>
    <t>47,5</t>
  </si>
  <si>
    <t>127,5</t>
  </si>
  <si>
    <t>132,5</t>
  </si>
  <si>
    <t xml:space="preserve">Нойман Юлия </t>
  </si>
  <si>
    <t>ВЕСОВАЯ КАТЕГОРИЯ   56</t>
  </si>
  <si>
    <t>Открытая (23.04.1996)/27</t>
  </si>
  <si>
    <t>56,00</t>
  </si>
  <si>
    <t>42,5</t>
  </si>
  <si>
    <t>Открытая (24.06.1987)/35</t>
  </si>
  <si>
    <t>59,70</t>
  </si>
  <si>
    <t>125,0</t>
  </si>
  <si>
    <t>Стерликова Дарья</t>
  </si>
  <si>
    <t>-</t>
  </si>
  <si>
    <t>Мицук Татьяна</t>
  </si>
  <si>
    <t>Давлетбаева Лилия</t>
  </si>
  <si>
    <t>Юноши 14-16 (21.12.2008)/14</t>
  </si>
  <si>
    <t>86,00</t>
  </si>
  <si>
    <t>ВЕСОВАЯ КАТЕГОРИЯ   140</t>
  </si>
  <si>
    <t>Открытая (18.06.1982)/40</t>
  </si>
  <si>
    <t>137,50</t>
  </si>
  <si>
    <t>180,0</t>
  </si>
  <si>
    <t>190,0</t>
  </si>
  <si>
    <t>200,0</t>
  </si>
  <si>
    <t xml:space="preserve">Юноши 14-16 </t>
  </si>
  <si>
    <t>140</t>
  </si>
  <si>
    <t>Мухаматуллин Ильдар</t>
  </si>
  <si>
    <t>Юноши 14-16 (25.08.2006)/16</t>
  </si>
  <si>
    <t>59,90</t>
  </si>
  <si>
    <t>Юноши 14-16 (09.08.2008)/14</t>
  </si>
  <si>
    <t>Мастера 40-49 (20.05.1977)/46</t>
  </si>
  <si>
    <t>62,30</t>
  </si>
  <si>
    <t>Юноши 17-19 (05.05.2005)/18</t>
  </si>
  <si>
    <t>95,0</t>
  </si>
  <si>
    <t>Мастера 50-59 (24.10.1970)/52</t>
  </si>
  <si>
    <t>74,80</t>
  </si>
  <si>
    <t>135,0</t>
  </si>
  <si>
    <t>142,5</t>
  </si>
  <si>
    <t>145,0</t>
  </si>
  <si>
    <t>Мастера 60-69 (12.04.1961)/62</t>
  </si>
  <si>
    <t>80,20</t>
  </si>
  <si>
    <t>110,0</t>
  </si>
  <si>
    <t>122,5</t>
  </si>
  <si>
    <t>72,5</t>
  </si>
  <si>
    <t>Мастера 50-59 (23.03.1969)/54</t>
  </si>
  <si>
    <t>117,5</t>
  </si>
  <si>
    <t>Мастера 70-79 (12.10.1943)/79</t>
  </si>
  <si>
    <t>95,00</t>
  </si>
  <si>
    <t>210,0</t>
  </si>
  <si>
    <t>220,0</t>
  </si>
  <si>
    <t>Открытая (11.11.1983)/39</t>
  </si>
  <si>
    <t>112,00</t>
  </si>
  <si>
    <t>162,5</t>
  </si>
  <si>
    <t>167,5</t>
  </si>
  <si>
    <t>215,0</t>
  </si>
  <si>
    <t>Комогаев Михаил</t>
  </si>
  <si>
    <t>Зарипов Эдуард</t>
  </si>
  <si>
    <t>Хамидуллин Ринат</t>
  </si>
  <si>
    <t>Лосев Юрий</t>
  </si>
  <si>
    <t>Ланцев Виктор</t>
  </si>
  <si>
    <t>Акимов Владимир</t>
  </si>
  <si>
    <t>Яковлев Максим</t>
  </si>
  <si>
    <t>Открытая (09.02.1998)/25</t>
  </si>
  <si>
    <t>43,90</t>
  </si>
  <si>
    <t>Открытая (23.05.1985)/38</t>
  </si>
  <si>
    <t>51,00</t>
  </si>
  <si>
    <t xml:space="preserve">Тимирбулатов Альберт </t>
  </si>
  <si>
    <t>Открытая (02.01.1979)/44</t>
  </si>
  <si>
    <t>59,60</t>
  </si>
  <si>
    <t>Юноши 17-19 (14.05.2004)/19</t>
  </si>
  <si>
    <t>59,40</t>
  </si>
  <si>
    <t>92,5</t>
  </si>
  <si>
    <t>97,5</t>
  </si>
  <si>
    <t>105,0</t>
  </si>
  <si>
    <t>Открытая (16.05.1973)/50</t>
  </si>
  <si>
    <t>74,60</t>
  </si>
  <si>
    <t>137,5</t>
  </si>
  <si>
    <t>74,70</t>
  </si>
  <si>
    <t>Открытая (16.09.1985)/37</t>
  </si>
  <si>
    <t>73,90</t>
  </si>
  <si>
    <t>Открытая (24.02.1971)/52</t>
  </si>
  <si>
    <t>115,0</t>
  </si>
  <si>
    <t>Мастера 50-59 (24.02.1971)/52</t>
  </si>
  <si>
    <t>Мастера 50-59 (06.04.1967)/56</t>
  </si>
  <si>
    <t>155,0</t>
  </si>
  <si>
    <t xml:space="preserve">Баимов Аяз </t>
  </si>
  <si>
    <t>Мастера 40-49 (03.04.1979)/44</t>
  </si>
  <si>
    <t>138,20</t>
  </si>
  <si>
    <t>157,5</t>
  </si>
  <si>
    <t>Петрова Светлана</t>
  </si>
  <si>
    <t>Иванова Екатерина</t>
  </si>
  <si>
    <t>Менькова Елена</t>
  </si>
  <si>
    <t>Петров Андрей</t>
  </si>
  <si>
    <t>Петров Сергей</t>
  </si>
  <si>
    <t>3</t>
  </si>
  <si>
    <t>Беляев Александр</t>
  </si>
  <si>
    <t>Баимов Аяз</t>
  </si>
  <si>
    <t xml:space="preserve">Ртищев Константин </t>
  </si>
  <si>
    <t>Открытая (12.11.1992)/30</t>
  </si>
  <si>
    <t>59,20</t>
  </si>
  <si>
    <t>Открытая (06.04.1967)/56</t>
  </si>
  <si>
    <t>160,0</t>
  </si>
  <si>
    <t>Мастера 40-49 (14.06.1981)/41</t>
  </si>
  <si>
    <t xml:space="preserve">Мастера 40-49 </t>
  </si>
  <si>
    <t>Ртищев Константин</t>
  </si>
  <si>
    <t>Открытая (28.12.1991)/31</t>
  </si>
  <si>
    <t>89,00</t>
  </si>
  <si>
    <t>265,0</t>
  </si>
  <si>
    <t>285,0</t>
  </si>
  <si>
    <t>Мастера 60-69 (12.10.1959)/63</t>
  </si>
  <si>
    <t xml:space="preserve">Гадиев Риф </t>
  </si>
  <si>
    <t>250,0</t>
  </si>
  <si>
    <t>270,0</t>
  </si>
  <si>
    <t>282,5</t>
  </si>
  <si>
    <t>Капусто Вадим</t>
  </si>
  <si>
    <t>Басыров Алик</t>
  </si>
  <si>
    <t>Юниорки (09.11.2000)/22</t>
  </si>
  <si>
    <t>55,00</t>
  </si>
  <si>
    <t>107,5</t>
  </si>
  <si>
    <t xml:space="preserve">Мухаматуллин Роберт </t>
  </si>
  <si>
    <t>Юноши 14-16 (03.07.2014)/8</t>
  </si>
  <si>
    <t>28,70</t>
  </si>
  <si>
    <t xml:space="preserve">Петров Валерий </t>
  </si>
  <si>
    <t>Открытая (06.10.1983)/39</t>
  </si>
  <si>
    <t>85,70</t>
  </si>
  <si>
    <t>225,0</t>
  </si>
  <si>
    <t>240,0</t>
  </si>
  <si>
    <t>235,0</t>
  </si>
  <si>
    <t>245,0</t>
  </si>
  <si>
    <t>255,0</t>
  </si>
  <si>
    <t>Исмагилова Назгуль</t>
  </si>
  <si>
    <t>Мухаматуллин Роберт</t>
  </si>
  <si>
    <t>Петров Валерий</t>
  </si>
  <si>
    <t>Открытая (15.05.1998)/25</t>
  </si>
  <si>
    <t>Христолюбова Евгения</t>
  </si>
  <si>
    <t>Душин Даниил</t>
  </si>
  <si>
    <t xml:space="preserve">Салават/Республика Башкортостан </t>
  </si>
  <si>
    <t xml:space="preserve">Уфа/Республика Башкортостан </t>
  </si>
  <si>
    <t xml:space="preserve">Ишимбай/Республика Башкортостан </t>
  </si>
  <si>
    <t xml:space="preserve">Белебей/Республика Башкортостан </t>
  </si>
  <si>
    <t xml:space="preserve">Стерлитамак/Республика Башкортостан </t>
  </si>
  <si>
    <t xml:space="preserve">Туймазы/Республика Башкортостан </t>
  </si>
  <si>
    <t xml:space="preserve">Октябрьский/Республика Башкортостан </t>
  </si>
  <si>
    <t xml:space="preserve">Бакалы/Республика Башкортостан </t>
  </si>
  <si>
    <t xml:space="preserve">Туймазы/Республика Башкортостан  </t>
  </si>
  <si>
    <t xml:space="preserve">Уфа/Республика Башкортостан  </t>
  </si>
  <si>
    <t xml:space="preserve">Салават/Республика Башкортостан  </t>
  </si>
  <si>
    <t>Всероссийский мастерский турнир «Боги Олимпа»
WRPF Силовое двоеборье без экипировки ДК
Салават/Республика Башкортостан, 10 июня 2023 года</t>
  </si>
  <si>
    <t>Всероссийский мастерский турнир «Боги Олимпа»
WRPF Силовое двоеборье без экипировки
Салават/Республика Башкортостан, 10 июня 2023 года</t>
  </si>
  <si>
    <t>Всероссийский мастерский турнир «Боги Олимпа»
WRPF Становая тяга без экипировки ДК
Салават/Республика Башкортостан, 10 июня 2023 года</t>
  </si>
  <si>
    <t>Всероссийский мастерский турнир «Боги Олимпа»
WRPF Становая тяга без экипировки
Салават/Республика Башкортостан, 10 июня 2023 года</t>
  </si>
  <si>
    <t>Всероссийский мастерский турнир «Боги Олимпа»
WRPF Военный жим лежа с ДК
Салават/Республика Башкортостан, 10 июня 2023 года</t>
  </si>
  <si>
    <t>Всероссийский мастерский турнир «Боги Олимпа»
WRPF Жим лежа без экипировки ДК
Салават/Республика Башкортостан, 10 июня 2023 года</t>
  </si>
  <si>
    <t>Всероссийский мастерский турнир «Боги Олимпа»
WRPF Жим лежа без экипировки
Салават/Республика Башкортостан, 10 июня 2023 года</t>
  </si>
  <si>
    <t>Всероссийский мастерский турнир «Боги Олимпа»
WRPF Военный жим лежа
Салават/Республика Башкортостан, 10 июня 2023 года</t>
  </si>
  <si>
    <t>Всероссийский мастерский турнир «Боги Олимпа»
WRPF Пауэрлифтинг без экипировки ДК
Салават/Республика Башкортостан, 10 июня 2023 года</t>
  </si>
  <si>
    <t>Всероссийский мастерский турнир «Боги Олимпа»
WRPF Пауэрлифтинг без экипировки
Салават/Республика Башкортостан, 10 июня 2023 года</t>
  </si>
  <si>
    <t>Всероссийский мастерский турнир «Боги Олимпа»
WRPF Строгий подъем штанги на бицепс ДК
Салават/Республика Башкортостан, 10 июня 2023 года</t>
  </si>
  <si>
    <t>Всероссийский мастерский турнир «Боги Олимпа»
WRPF Строгий подъем штанги на бицепс
Салават/Республика Башкортостан, 10 июня 2023 года</t>
  </si>
  <si>
    <t>Весовая категория</t>
  </si>
  <si>
    <t>Санкт-Петербург</t>
  </si>
  <si>
    <t>Юноши 13-19 (21.12.2008)/14</t>
  </si>
  <si>
    <t>Юноши 13-19 (24.04.2005)/18</t>
  </si>
  <si>
    <t>Юноши 13-19 (11.02.2005)/18</t>
  </si>
  <si>
    <t>Юниоры 20-23 (12.03.2000)/23</t>
  </si>
  <si>
    <t>Девушки 13-19 (25.03.2006)/17</t>
  </si>
  <si>
    <t>Юноши 13-19 (09.08.2008)/14</t>
  </si>
  <si>
    <t xml:space="preserve">Новотроицк/Оренбургская область </t>
  </si>
  <si>
    <t xml:space="preserve">Бавлы/Республика Татарстан </t>
  </si>
  <si>
    <t xml:space="preserve">Сарапул/Удмуртская Республика </t>
  </si>
  <si>
    <t>Жим</t>
  </si>
  <si>
    <t>№</t>
  </si>
  <si>
    <t xml:space="preserve">
Дата рождения/Возраст</t>
  </si>
  <si>
    <t>Возрастная группа</t>
  </si>
  <si>
    <t>O</t>
  </si>
  <si>
    <t>M2</t>
  </si>
  <si>
    <t>M1</t>
  </si>
  <si>
    <t>T2</t>
  </si>
  <si>
    <t>T1</t>
  </si>
  <si>
    <t>M3</t>
  </si>
  <si>
    <t>M4</t>
  </si>
  <si>
    <t>J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</si>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</sst>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8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6640625" style="5" bestFit="1" customWidth="1"/>
    <col min="7" max="9" width="4.5" style="10" customWidth="1"/>
    <col min="10" max="10" width="4.83203125" style="10" customWidth="1"/>
    <col min="11" max="13" width="4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20" bestFit="1" customWidth="1"/>
    <col min="20" max="20" width="8.5" style="7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50" t="s">
        <v>306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137</v>
      </c>
      <c r="H3" s="64"/>
      <c r="I3" s="64"/>
      <c r="J3" s="64"/>
      <c r="K3" s="64" t="s">
        <v>138</v>
      </c>
      <c r="L3" s="64"/>
      <c r="M3" s="64"/>
      <c r="N3" s="64"/>
      <c r="O3" s="64" t="s">
        <v>139</v>
      </c>
      <c r="P3" s="64"/>
      <c r="Q3" s="64"/>
      <c r="R3" s="64"/>
      <c r="S3" s="69" t="s">
        <v>1</v>
      </c>
      <c r="T3" s="62" t="s">
        <v>3</v>
      </c>
      <c r="U3" s="46" t="s">
        <v>2</v>
      </c>
    </row>
    <row r="4" spans="1:21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0"/>
      <c r="T4" s="63"/>
      <c r="U4" s="47"/>
    </row>
    <row r="5" spans="1:21" ht="16">
      <c r="A5" s="48" t="s">
        <v>84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21" t="s">
        <v>18</v>
      </c>
      <c r="B6" s="11" t="s">
        <v>163</v>
      </c>
      <c r="C6" s="11" t="s">
        <v>151</v>
      </c>
      <c r="D6" s="11" t="s">
        <v>86</v>
      </c>
      <c r="E6" s="12" t="s">
        <v>325</v>
      </c>
      <c r="F6" s="11" t="s">
        <v>287</v>
      </c>
      <c r="G6" s="22" t="s">
        <v>30</v>
      </c>
      <c r="H6" s="22" t="s">
        <v>65</v>
      </c>
      <c r="I6" s="22" t="s">
        <v>145</v>
      </c>
      <c r="J6" s="21"/>
      <c r="K6" s="22" t="s">
        <v>95</v>
      </c>
      <c r="L6" s="22" t="s">
        <v>152</v>
      </c>
      <c r="M6" s="22" t="s">
        <v>41</v>
      </c>
      <c r="N6" s="21"/>
      <c r="O6" s="22" t="s">
        <v>143</v>
      </c>
      <c r="P6" s="22" t="s">
        <v>153</v>
      </c>
      <c r="Q6" s="22" t="s">
        <v>154</v>
      </c>
      <c r="R6" s="21"/>
      <c r="S6" s="42" t="str">
        <f>"272,5"</f>
        <v>272,5</v>
      </c>
      <c r="T6" s="13" t="str">
        <f>"340,2162"</f>
        <v>340,2162</v>
      </c>
      <c r="U6" s="11" t="s">
        <v>155</v>
      </c>
    </row>
    <row r="8" spans="1:21" ht="16">
      <c r="A8" s="65" t="s">
        <v>156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21">
      <c r="A9" s="21" t="s">
        <v>164</v>
      </c>
      <c r="B9" s="11" t="s">
        <v>165</v>
      </c>
      <c r="C9" s="11" t="s">
        <v>157</v>
      </c>
      <c r="D9" s="11" t="s">
        <v>158</v>
      </c>
      <c r="E9" s="12" t="s">
        <v>325</v>
      </c>
      <c r="F9" s="11" t="s">
        <v>289</v>
      </c>
      <c r="G9" s="22" t="s">
        <v>47</v>
      </c>
      <c r="H9" s="22" t="s">
        <v>136</v>
      </c>
      <c r="I9" s="22" t="s">
        <v>104</v>
      </c>
      <c r="J9" s="21"/>
      <c r="K9" s="23" t="s">
        <v>52</v>
      </c>
      <c r="L9" s="23" t="s">
        <v>159</v>
      </c>
      <c r="M9" s="23" t="s">
        <v>159</v>
      </c>
      <c r="N9" s="21"/>
      <c r="O9" s="23"/>
      <c r="P9" s="21"/>
      <c r="Q9" s="21"/>
      <c r="R9" s="21"/>
      <c r="S9" s="42">
        <v>0</v>
      </c>
      <c r="T9" s="13" t="str">
        <f>"0,0000"</f>
        <v>0,0000</v>
      </c>
      <c r="U9" s="11"/>
    </row>
    <row r="11" spans="1:21" ht="16">
      <c r="A11" s="65" t="s">
        <v>89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21">
      <c r="A12" s="21" t="s">
        <v>18</v>
      </c>
      <c r="B12" s="11" t="s">
        <v>166</v>
      </c>
      <c r="C12" s="11" t="s">
        <v>160</v>
      </c>
      <c r="D12" s="11" t="s">
        <v>161</v>
      </c>
      <c r="E12" s="12" t="s">
        <v>325</v>
      </c>
      <c r="F12" s="11" t="s">
        <v>288</v>
      </c>
      <c r="G12" s="22" t="s">
        <v>30</v>
      </c>
      <c r="H12" s="22" t="s">
        <v>64</v>
      </c>
      <c r="I12" s="22" t="s">
        <v>145</v>
      </c>
      <c r="J12" s="21"/>
      <c r="K12" s="22" t="s">
        <v>41</v>
      </c>
      <c r="L12" s="22" t="s">
        <v>101</v>
      </c>
      <c r="M12" s="23" t="s">
        <v>46</v>
      </c>
      <c r="N12" s="21"/>
      <c r="O12" s="22" t="s">
        <v>143</v>
      </c>
      <c r="P12" s="22" t="s">
        <v>162</v>
      </c>
      <c r="Q12" s="22" t="s">
        <v>154</v>
      </c>
      <c r="R12" s="21"/>
      <c r="S12" s="42" t="str">
        <f>"275,0"</f>
        <v>275,0</v>
      </c>
      <c r="T12" s="13" t="str">
        <f>"307,7800"</f>
        <v>307,7800</v>
      </c>
      <c r="U12" s="11"/>
    </row>
    <row r="14" spans="1:21" ht="16">
      <c r="F14" s="8"/>
      <c r="G14" s="5"/>
    </row>
    <row r="15" spans="1:21" ht="16">
      <c r="F15" s="8"/>
      <c r="G15" s="5"/>
    </row>
    <row r="16" spans="1:21" ht="16">
      <c r="F16" s="8"/>
      <c r="G16" s="5"/>
    </row>
    <row r="17" spans="3:7" ht="16">
      <c r="F17" s="8"/>
      <c r="G17" s="5"/>
    </row>
    <row r="18" spans="3:7" ht="16">
      <c r="F18" s="8"/>
      <c r="G18" s="5"/>
    </row>
    <row r="19" spans="3:7" ht="16">
      <c r="F19" s="8"/>
      <c r="G19" s="5"/>
    </row>
    <row r="20" spans="3:7" ht="16">
      <c r="F20" s="8"/>
      <c r="G20" s="5"/>
    </row>
    <row r="21" spans="3:7">
      <c r="G21" s="5"/>
    </row>
    <row r="22" spans="3:7" ht="18">
      <c r="C22" s="9"/>
      <c r="D22" s="9"/>
      <c r="E22" s="5"/>
      <c r="F22" s="6"/>
      <c r="G22" s="5"/>
    </row>
    <row r="23" spans="3:7" ht="16">
      <c r="C23" s="14"/>
      <c r="D23" s="14"/>
      <c r="E23" s="5"/>
      <c r="F23" s="6"/>
      <c r="G23" s="5"/>
    </row>
    <row r="24" spans="3:7" ht="14">
      <c r="C24" s="15"/>
      <c r="D24" s="16"/>
      <c r="E24" s="5"/>
      <c r="F24" s="6"/>
      <c r="G24" s="5"/>
    </row>
    <row r="25" spans="3:7" ht="14">
      <c r="C25" s="1"/>
      <c r="D25" s="1"/>
      <c r="E25" s="1"/>
      <c r="F25" s="41"/>
      <c r="G25" s="1"/>
    </row>
    <row r="26" spans="3:7">
      <c r="E26" s="10"/>
      <c r="F26" s="20"/>
      <c r="G26" s="19"/>
    </row>
    <row r="27" spans="3:7">
      <c r="E27" s="10"/>
      <c r="F27" s="20"/>
      <c r="G27" s="19"/>
    </row>
    <row r="28" spans="3:7">
      <c r="E28" s="5"/>
      <c r="F28" s="6"/>
      <c r="G28" s="5"/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3.6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0" t="s">
        <v>301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139</v>
      </c>
      <c r="H3" s="64"/>
      <c r="I3" s="64"/>
      <c r="J3" s="64"/>
      <c r="K3" s="62" t="s">
        <v>8</v>
      </c>
      <c r="L3" s="62" t="s">
        <v>3</v>
      </c>
      <c r="M3" s="46" t="s">
        <v>2</v>
      </c>
    </row>
    <row r="4" spans="1:13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47"/>
    </row>
    <row r="5" spans="1:13" ht="16">
      <c r="A5" s="48" t="s">
        <v>28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30" t="s">
        <v>18</v>
      </c>
      <c r="B6" s="24" t="s">
        <v>265</v>
      </c>
      <c r="C6" s="24" t="s">
        <v>256</v>
      </c>
      <c r="D6" s="24" t="s">
        <v>257</v>
      </c>
      <c r="E6" s="25" t="s">
        <v>325</v>
      </c>
      <c r="F6" s="24" t="s">
        <v>291</v>
      </c>
      <c r="G6" s="35" t="s">
        <v>258</v>
      </c>
      <c r="H6" s="31" t="s">
        <v>258</v>
      </c>
      <c r="I6" s="35" t="s">
        <v>259</v>
      </c>
      <c r="J6" s="30"/>
      <c r="K6" s="26" t="str">
        <f>"265,0"</f>
        <v>265,0</v>
      </c>
      <c r="L6" s="26" t="str">
        <f>"170,1565"</f>
        <v>170,1565</v>
      </c>
      <c r="M6" s="24"/>
    </row>
    <row r="7" spans="1:13">
      <c r="A7" s="32" t="s">
        <v>18</v>
      </c>
      <c r="B7" s="27" t="s">
        <v>266</v>
      </c>
      <c r="C7" s="27" t="s">
        <v>260</v>
      </c>
      <c r="D7" s="27" t="s">
        <v>29</v>
      </c>
      <c r="E7" s="28" t="s">
        <v>330</v>
      </c>
      <c r="F7" s="27" t="s">
        <v>288</v>
      </c>
      <c r="G7" s="33" t="s">
        <v>146</v>
      </c>
      <c r="H7" s="33" t="s">
        <v>252</v>
      </c>
      <c r="I7" s="33" t="s">
        <v>147</v>
      </c>
      <c r="J7" s="32"/>
      <c r="K7" s="29" t="str">
        <f>"170,0"</f>
        <v>170,0</v>
      </c>
      <c r="L7" s="29" t="str">
        <f>"159,8111"</f>
        <v>159,8111</v>
      </c>
      <c r="M7" s="27" t="s">
        <v>261</v>
      </c>
    </row>
    <row r="9" spans="1:13" ht="16">
      <c r="A9" s="65" t="s">
        <v>169</v>
      </c>
      <c r="B9" s="65"/>
      <c r="C9" s="66"/>
      <c r="D9" s="66"/>
      <c r="E9" s="66"/>
      <c r="F9" s="66"/>
      <c r="G9" s="66"/>
      <c r="H9" s="66"/>
      <c r="I9" s="66"/>
      <c r="J9" s="66"/>
    </row>
    <row r="10" spans="1:13">
      <c r="A10" s="21" t="s">
        <v>18</v>
      </c>
      <c r="B10" s="11" t="s">
        <v>177</v>
      </c>
      <c r="C10" s="11" t="s">
        <v>170</v>
      </c>
      <c r="D10" s="11" t="s">
        <v>171</v>
      </c>
      <c r="E10" s="12" t="s">
        <v>325</v>
      </c>
      <c r="F10" s="11" t="s">
        <v>288</v>
      </c>
      <c r="G10" s="22" t="s">
        <v>262</v>
      </c>
      <c r="H10" s="22" t="s">
        <v>263</v>
      </c>
      <c r="I10" s="22" t="s">
        <v>264</v>
      </c>
      <c r="J10" s="21"/>
      <c r="K10" s="13" t="str">
        <f>"282,5"</f>
        <v>282,5</v>
      </c>
      <c r="L10" s="13" t="str">
        <f>"158,2847"</f>
        <v>158,2847</v>
      </c>
      <c r="M10" s="11" t="s">
        <v>115</v>
      </c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 ht="16">
      <c r="F16" s="8"/>
      <c r="G16" s="5"/>
      <c r="K16" s="10"/>
      <c r="M16" s="7"/>
    </row>
    <row r="17" spans="3:13" ht="16">
      <c r="F17" s="8"/>
      <c r="G17" s="5"/>
      <c r="K17" s="10"/>
      <c r="M17" s="7"/>
    </row>
    <row r="18" spans="3:13" ht="16">
      <c r="F18" s="8"/>
      <c r="G18" s="5"/>
      <c r="K18" s="10"/>
      <c r="M18" s="7"/>
    </row>
    <row r="19" spans="3:13">
      <c r="G19" s="5"/>
      <c r="K19" s="10"/>
      <c r="M19" s="7"/>
    </row>
    <row r="20" spans="3:13" ht="18">
      <c r="C20" s="9"/>
      <c r="D20" s="9"/>
      <c r="E20" s="5"/>
      <c r="F20" s="6"/>
      <c r="G20" s="5"/>
      <c r="K20" s="10"/>
      <c r="M20" s="7"/>
    </row>
    <row r="21" spans="3:13" ht="16">
      <c r="C21" s="14"/>
      <c r="D21" s="14"/>
      <c r="E21" s="5"/>
      <c r="F21" s="6"/>
      <c r="G21" s="5"/>
      <c r="K21" s="10"/>
      <c r="M21" s="7"/>
    </row>
    <row r="22" spans="3:13" ht="14">
      <c r="C22" s="15"/>
      <c r="D22" s="16"/>
      <c r="E22" s="5"/>
      <c r="F22" s="6"/>
      <c r="G22" s="5"/>
      <c r="K22" s="10"/>
      <c r="M22" s="7"/>
    </row>
    <row r="23" spans="3:13" ht="14">
      <c r="C23" s="1"/>
      <c r="D23" s="1"/>
      <c r="E23" s="1"/>
      <c r="F23" s="41"/>
      <c r="G23" s="1"/>
      <c r="K23" s="10"/>
      <c r="M23" s="7"/>
    </row>
    <row r="24" spans="3:13">
      <c r="E24" s="10"/>
      <c r="F24" s="20"/>
      <c r="G24" s="19"/>
      <c r="K24" s="10"/>
      <c r="M24" s="7"/>
    </row>
    <row r="25" spans="3:13">
      <c r="E25" s="10"/>
      <c r="F25" s="20"/>
      <c r="G25" s="19"/>
      <c r="K25" s="10"/>
      <c r="M25" s="7"/>
    </row>
    <row r="26" spans="3:13">
      <c r="E26" s="5"/>
      <c r="F26" s="6"/>
      <c r="G26" s="5"/>
      <c r="K26" s="10"/>
      <c r="M26" s="7"/>
    </row>
    <row r="27" spans="3:13" ht="14">
      <c r="C27" s="15"/>
      <c r="D27" s="16"/>
      <c r="E27" s="5"/>
      <c r="F27" s="6"/>
      <c r="G27" s="5"/>
      <c r="K27" s="10"/>
      <c r="M27" s="7"/>
    </row>
    <row r="28" spans="3:13" ht="14">
      <c r="C28" s="1"/>
      <c r="D28" s="1"/>
      <c r="E28" s="1"/>
      <c r="F28" s="41"/>
      <c r="G28" s="1"/>
      <c r="K28" s="10"/>
      <c r="M28" s="7"/>
    </row>
    <row r="29" spans="3:13">
      <c r="E29" s="10"/>
      <c r="F29" s="20"/>
      <c r="G29" s="19"/>
      <c r="K29" s="10"/>
      <c r="M29" s="7"/>
    </row>
    <row r="30" spans="3:13">
      <c r="E30" s="5"/>
      <c r="F30" s="6"/>
      <c r="G30" s="5"/>
      <c r="K30" s="10"/>
      <c r="M30" s="7"/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73"/>
  <sheetViews>
    <sheetView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22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2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50" t="s">
        <v>308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321</v>
      </c>
      <c r="H3" s="64"/>
      <c r="I3" s="64"/>
      <c r="J3" s="64"/>
      <c r="K3" s="62" t="s">
        <v>8</v>
      </c>
      <c r="L3" s="62" t="s">
        <v>3</v>
      </c>
      <c r="M3" s="46" t="s">
        <v>2</v>
      </c>
    </row>
    <row r="4" spans="1:13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47"/>
    </row>
    <row r="5" spans="1:13" ht="16">
      <c r="A5" s="48" t="s">
        <v>84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21" t="s">
        <v>18</v>
      </c>
      <c r="B6" s="11" t="s">
        <v>120</v>
      </c>
      <c r="C6" s="11" t="s">
        <v>85</v>
      </c>
      <c r="D6" s="11" t="s">
        <v>86</v>
      </c>
      <c r="E6" s="12" t="s">
        <v>325</v>
      </c>
      <c r="F6" s="11" t="s">
        <v>287</v>
      </c>
      <c r="G6" s="22" t="s">
        <v>87</v>
      </c>
      <c r="H6" s="22" t="s">
        <v>10</v>
      </c>
      <c r="I6" s="23" t="s">
        <v>88</v>
      </c>
      <c r="J6" s="21"/>
      <c r="K6" s="13" t="str">
        <f>"25,0"</f>
        <v>25,0</v>
      </c>
      <c r="L6" s="13" t="str">
        <f>"27,7325"</f>
        <v>27,7325</v>
      </c>
      <c r="M6" s="11"/>
    </row>
    <row r="8" spans="1:13" ht="16">
      <c r="A8" s="65" t="s">
        <v>89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1" t="s">
        <v>18</v>
      </c>
      <c r="B9" s="11" t="s">
        <v>121</v>
      </c>
      <c r="C9" s="11" t="s">
        <v>90</v>
      </c>
      <c r="D9" s="11" t="s">
        <v>91</v>
      </c>
      <c r="E9" s="12" t="s">
        <v>325</v>
      </c>
      <c r="F9" s="11" t="s">
        <v>288</v>
      </c>
      <c r="G9" s="22" t="s">
        <v>10</v>
      </c>
      <c r="H9" s="22" t="s">
        <v>88</v>
      </c>
      <c r="I9" s="23" t="s">
        <v>33</v>
      </c>
      <c r="J9" s="21"/>
      <c r="K9" s="13" t="str">
        <f>"27,5"</f>
        <v>27,5</v>
      </c>
      <c r="L9" s="13" t="str">
        <f>"27,5275"</f>
        <v>27,5275</v>
      </c>
      <c r="M9" s="11" t="s">
        <v>22</v>
      </c>
    </row>
    <row r="11" spans="1:13" ht="16">
      <c r="A11" s="65" t="s">
        <v>28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21" t="s">
        <v>18</v>
      </c>
      <c r="B12" s="11" t="s">
        <v>122</v>
      </c>
      <c r="C12" s="11" t="s">
        <v>92</v>
      </c>
      <c r="D12" s="11" t="s">
        <v>93</v>
      </c>
      <c r="E12" s="12" t="s">
        <v>325</v>
      </c>
      <c r="F12" s="11" t="s">
        <v>297</v>
      </c>
      <c r="G12" s="22" t="s">
        <v>10</v>
      </c>
      <c r="H12" s="22" t="s">
        <v>33</v>
      </c>
      <c r="I12" s="23" t="s">
        <v>34</v>
      </c>
      <c r="J12" s="21"/>
      <c r="K12" s="13" t="str">
        <f>"30,0"</f>
        <v>30,0</v>
      </c>
      <c r="L12" s="13" t="str">
        <f>"22,8666"</f>
        <v>22,8666</v>
      </c>
      <c r="M12" s="11"/>
    </row>
    <row r="14" spans="1:13" ht="16">
      <c r="A14" s="65" t="s">
        <v>37</v>
      </c>
      <c r="B14" s="65"/>
      <c r="C14" s="66"/>
      <c r="D14" s="66"/>
      <c r="E14" s="66"/>
      <c r="F14" s="66"/>
      <c r="G14" s="66"/>
      <c r="H14" s="66"/>
      <c r="I14" s="66"/>
      <c r="J14" s="66"/>
    </row>
    <row r="15" spans="1:13">
      <c r="A15" s="21" t="s">
        <v>18</v>
      </c>
      <c r="B15" s="11" t="s">
        <v>123</v>
      </c>
      <c r="C15" s="11" t="s">
        <v>313</v>
      </c>
      <c r="D15" s="11" t="s">
        <v>94</v>
      </c>
      <c r="E15" s="12" t="s">
        <v>333</v>
      </c>
      <c r="F15" s="11" t="s">
        <v>288</v>
      </c>
      <c r="G15" s="22" t="s">
        <v>95</v>
      </c>
      <c r="H15" s="22" t="s">
        <v>46</v>
      </c>
      <c r="I15" s="23" t="s">
        <v>43</v>
      </c>
      <c r="J15" s="21"/>
      <c r="K15" s="13" t="str">
        <f>"55,0"</f>
        <v>55,0</v>
      </c>
      <c r="L15" s="13" t="str">
        <f>"37,8702"</f>
        <v>37,8702</v>
      </c>
      <c r="M15" s="11" t="s">
        <v>22</v>
      </c>
    </row>
    <row r="17" spans="1:13" ht="16">
      <c r="A17" s="65" t="s">
        <v>19</v>
      </c>
      <c r="B17" s="65"/>
      <c r="C17" s="66"/>
      <c r="D17" s="66"/>
      <c r="E17" s="66"/>
      <c r="F17" s="66"/>
      <c r="G17" s="66"/>
      <c r="H17" s="66"/>
      <c r="I17" s="66"/>
      <c r="J17" s="66"/>
    </row>
    <row r="18" spans="1:13">
      <c r="A18" s="30" t="s">
        <v>18</v>
      </c>
      <c r="B18" s="24" t="s">
        <v>124</v>
      </c>
      <c r="C18" s="24" t="s">
        <v>96</v>
      </c>
      <c r="D18" s="24" t="s">
        <v>97</v>
      </c>
      <c r="E18" s="25" t="s">
        <v>325</v>
      </c>
      <c r="F18" s="24" t="s">
        <v>296</v>
      </c>
      <c r="G18" s="31" t="s">
        <v>95</v>
      </c>
      <c r="H18" s="31" t="s">
        <v>46</v>
      </c>
      <c r="I18" s="31" t="s">
        <v>43</v>
      </c>
      <c r="J18" s="30"/>
      <c r="K18" s="26" t="str">
        <f>"60,0"</f>
        <v>60,0</v>
      </c>
      <c r="L18" s="26" t="str">
        <f>"40,5300"</f>
        <v>40,5300</v>
      </c>
      <c r="M18" s="24"/>
    </row>
    <row r="19" spans="1:13">
      <c r="A19" s="32" t="s">
        <v>18</v>
      </c>
      <c r="B19" s="27" t="s">
        <v>125</v>
      </c>
      <c r="C19" s="27" t="s">
        <v>233</v>
      </c>
      <c r="D19" s="27" t="s">
        <v>99</v>
      </c>
      <c r="E19" s="28" t="s">
        <v>326</v>
      </c>
      <c r="F19" s="27" t="s">
        <v>318</v>
      </c>
      <c r="G19" s="33" t="s">
        <v>41</v>
      </c>
      <c r="H19" s="33" t="s">
        <v>46</v>
      </c>
      <c r="I19" s="34" t="s">
        <v>42</v>
      </c>
      <c r="J19" s="32"/>
      <c r="K19" s="29" t="str">
        <f>"55,0"</f>
        <v>55,0</v>
      </c>
      <c r="L19" s="29" t="str">
        <f>"41,9050"</f>
        <v>41,9050</v>
      </c>
      <c r="M19" s="27" t="s">
        <v>100</v>
      </c>
    </row>
    <row r="21" spans="1:13" ht="16">
      <c r="A21" s="65" t="s">
        <v>28</v>
      </c>
      <c r="B21" s="65"/>
      <c r="C21" s="66"/>
      <c r="D21" s="66"/>
      <c r="E21" s="66"/>
      <c r="F21" s="66"/>
      <c r="G21" s="66"/>
      <c r="H21" s="66"/>
      <c r="I21" s="66"/>
      <c r="J21" s="66"/>
    </row>
    <row r="22" spans="1:13">
      <c r="A22" s="30" t="s">
        <v>18</v>
      </c>
      <c r="B22" s="24" t="s">
        <v>126</v>
      </c>
      <c r="C22" s="24" t="s">
        <v>314</v>
      </c>
      <c r="D22" s="24" t="s">
        <v>29</v>
      </c>
      <c r="E22" s="25" t="s">
        <v>333</v>
      </c>
      <c r="F22" s="24" t="s">
        <v>288</v>
      </c>
      <c r="G22" s="31" t="s">
        <v>101</v>
      </c>
      <c r="H22" s="35" t="s">
        <v>43</v>
      </c>
      <c r="I22" s="35" t="s">
        <v>43</v>
      </c>
      <c r="J22" s="30"/>
      <c r="K22" s="26" t="str">
        <f>"52,5"</f>
        <v>52,5</v>
      </c>
      <c r="L22" s="26" t="str">
        <f>"32,1825"</f>
        <v>32,1825</v>
      </c>
      <c r="M22" s="24" t="s">
        <v>286</v>
      </c>
    </row>
    <row r="23" spans="1:13">
      <c r="A23" s="32" t="s">
        <v>18</v>
      </c>
      <c r="B23" s="27" t="s">
        <v>127</v>
      </c>
      <c r="C23" s="27" t="s">
        <v>315</v>
      </c>
      <c r="D23" s="27" t="s">
        <v>103</v>
      </c>
      <c r="E23" s="28" t="s">
        <v>332</v>
      </c>
      <c r="F23" s="27" t="s">
        <v>287</v>
      </c>
      <c r="G23" s="33" t="s">
        <v>42</v>
      </c>
      <c r="H23" s="33" t="s">
        <v>47</v>
      </c>
      <c r="I23" s="33" t="s">
        <v>104</v>
      </c>
      <c r="J23" s="32"/>
      <c r="K23" s="29" t="str">
        <f>"67,5"</f>
        <v>67,5</v>
      </c>
      <c r="L23" s="29" t="str">
        <f>"41,7724"</f>
        <v>41,7724</v>
      </c>
      <c r="M23" s="27"/>
    </row>
    <row r="25" spans="1:13" ht="16">
      <c r="A25" s="65" t="s">
        <v>57</v>
      </c>
      <c r="B25" s="65"/>
      <c r="C25" s="66"/>
      <c r="D25" s="66"/>
      <c r="E25" s="66"/>
      <c r="F25" s="66"/>
      <c r="G25" s="66"/>
      <c r="H25" s="66"/>
      <c r="I25" s="66"/>
      <c r="J25" s="66"/>
    </row>
    <row r="26" spans="1:13">
      <c r="A26" s="21" t="s">
        <v>18</v>
      </c>
      <c r="B26" s="11" t="s">
        <v>128</v>
      </c>
      <c r="C26" s="11" t="s">
        <v>106</v>
      </c>
      <c r="D26" s="11" t="s">
        <v>107</v>
      </c>
      <c r="E26" s="12" t="s">
        <v>325</v>
      </c>
      <c r="F26" s="11" t="s">
        <v>288</v>
      </c>
      <c r="G26" s="22" t="s">
        <v>42</v>
      </c>
      <c r="H26" s="23" t="s">
        <v>43</v>
      </c>
      <c r="I26" s="23" t="s">
        <v>43</v>
      </c>
      <c r="J26" s="21"/>
      <c r="K26" s="13" t="str">
        <f>"57,5"</f>
        <v>57,5</v>
      </c>
      <c r="L26" s="13" t="str">
        <f>"33,5541"</f>
        <v>33,5541</v>
      </c>
      <c r="M26" s="11"/>
    </row>
    <row r="28" spans="1:13" ht="16">
      <c r="A28" s="65" t="s">
        <v>60</v>
      </c>
      <c r="B28" s="65"/>
      <c r="C28" s="66"/>
      <c r="D28" s="66"/>
      <c r="E28" s="66"/>
      <c r="F28" s="66"/>
      <c r="G28" s="66"/>
      <c r="H28" s="66"/>
      <c r="I28" s="66"/>
      <c r="J28" s="66"/>
    </row>
    <row r="29" spans="1:13">
      <c r="A29" s="21" t="s">
        <v>18</v>
      </c>
      <c r="B29" s="11" t="s">
        <v>129</v>
      </c>
      <c r="C29" s="11" t="s">
        <v>234</v>
      </c>
      <c r="D29" s="11" t="s">
        <v>109</v>
      </c>
      <c r="E29" s="12" t="s">
        <v>326</v>
      </c>
      <c r="F29" s="11" t="s">
        <v>288</v>
      </c>
      <c r="G29" s="22" t="s">
        <v>52</v>
      </c>
      <c r="H29" s="22" t="s">
        <v>41</v>
      </c>
      <c r="I29" s="22" t="s">
        <v>46</v>
      </c>
      <c r="J29" s="21"/>
      <c r="K29" s="13" t="str">
        <f>"55,0"</f>
        <v>55,0</v>
      </c>
      <c r="L29" s="13" t="str">
        <f>"39,6754"</f>
        <v>39,6754</v>
      </c>
      <c r="M29" s="11" t="s">
        <v>110</v>
      </c>
    </row>
    <row r="31" spans="1:13" ht="16">
      <c r="A31" s="65" t="s">
        <v>111</v>
      </c>
      <c r="B31" s="65"/>
      <c r="C31" s="66"/>
      <c r="D31" s="66"/>
      <c r="E31" s="66"/>
      <c r="F31" s="66"/>
      <c r="G31" s="66"/>
      <c r="H31" s="66"/>
      <c r="I31" s="66"/>
      <c r="J31" s="66"/>
    </row>
    <row r="32" spans="1:13">
      <c r="A32" s="30" t="s">
        <v>18</v>
      </c>
      <c r="B32" s="24" t="s">
        <v>130</v>
      </c>
      <c r="C32" s="24" t="s">
        <v>112</v>
      </c>
      <c r="D32" s="24" t="s">
        <v>113</v>
      </c>
      <c r="E32" s="25" t="s">
        <v>325</v>
      </c>
      <c r="F32" s="24" t="s">
        <v>288</v>
      </c>
      <c r="G32" s="31" t="s">
        <v>104</v>
      </c>
      <c r="H32" s="35" t="s">
        <v>26</v>
      </c>
      <c r="I32" s="35" t="s">
        <v>26</v>
      </c>
      <c r="J32" s="30"/>
      <c r="K32" s="26" t="str">
        <f>"67,5"</f>
        <v>67,5</v>
      </c>
      <c r="L32" s="26" t="str">
        <f>"36,8145"</f>
        <v>36,8145</v>
      </c>
      <c r="M32" s="24" t="s">
        <v>286</v>
      </c>
    </row>
    <row r="33" spans="1:13">
      <c r="A33" s="32" t="s">
        <v>18</v>
      </c>
      <c r="B33" s="27" t="s">
        <v>131</v>
      </c>
      <c r="C33" s="27" t="s">
        <v>253</v>
      </c>
      <c r="D33" s="27" t="s">
        <v>114</v>
      </c>
      <c r="E33" s="28" t="s">
        <v>327</v>
      </c>
      <c r="F33" s="27" t="s">
        <v>288</v>
      </c>
      <c r="G33" s="33" t="s">
        <v>43</v>
      </c>
      <c r="H33" s="33" t="s">
        <v>25</v>
      </c>
      <c r="I33" s="34" t="s">
        <v>30</v>
      </c>
      <c r="J33" s="32"/>
      <c r="K33" s="29" t="str">
        <f>"70,0"</f>
        <v>70,0</v>
      </c>
      <c r="L33" s="29" t="str">
        <f>"39,0405"</f>
        <v>39,0405</v>
      </c>
      <c r="M33" s="27" t="s">
        <v>115</v>
      </c>
    </row>
    <row r="35" spans="1:13" ht="16">
      <c r="F35" s="8"/>
      <c r="G35" s="5"/>
      <c r="K35" s="10"/>
      <c r="M35" s="7"/>
    </row>
    <row r="36" spans="1:13" ht="16">
      <c r="F36" s="8"/>
      <c r="G36" s="5"/>
      <c r="K36" s="10"/>
      <c r="M36" s="7"/>
    </row>
    <row r="37" spans="1:13" ht="16">
      <c r="F37" s="8"/>
      <c r="G37" s="5"/>
      <c r="K37" s="10"/>
      <c r="M37" s="7"/>
    </row>
    <row r="38" spans="1:13" ht="16">
      <c r="F38" s="8"/>
      <c r="G38" s="5"/>
      <c r="K38" s="10"/>
      <c r="M38" s="7"/>
    </row>
    <row r="39" spans="1:13" ht="16">
      <c r="F39" s="8"/>
      <c r="G39" s="5"/>
      <c r="K39" s="10"/>
      <c r="M39" s="7"/>
    </row>
    <row r="40" spans="1:13" ht="16">
      <c r="F40" s="8"/>
      <c r="G40" s="5"/>
      <c r="K40" s="10"/>
      <c r="M40" s="7"/>
    </row>
    <row r="41" spans="1:13" ht="16">
      <c r="F41" s="8"/>
      <c r="G41" s="5"/>
      <c r="K41" s="10"/>
      <c r="M41" s="7"/>
    </row>
    <row r="42" spans="1:13">
      <c r="G42" s="5"/>
      <c r="K42" s="10"/>
      <c r="M42" s="7"/>
    </row>
    <row r="43" spans="1:13" ht="18">
      <c r="C43" s="9"/>
      <c r="D43" s="9"/>
      <c r="E43" s="5"/>
      <c r="F43" s="6"/>
      <c r="G43" s="5"/>
      <c r="K43" s="10"/>
      <c r="M43" s="7"/>
    </row>
    <row r="44" spans="1:13" ht="16">
      <c r="C44" s="14"/>
      <c r="D44" s="14"/>
      <c r="E44" s="5"/>
      <c r="F44" s="6"/>
      <c r="G44" s="5"/>
      <c r="K44" s="10"/>
      <c r="M44" s="7"/>
    </row>
    <row r="45" spans="1:13" ht="14">
      <c r="C45" s="15"/>
      <c r="D45" s="16"/>
      <c r="E45" s="5"/>
      <c r="F45" s="6"/>
      <c r="G45" s="5"/>
      <c r="K45" s="10"/>
      <c r="M45" s="7"/>
    </row>
    <row r="46" spans="1:13" ht="14">
      <c r="C46" s="1"/>
      <c r="D46" s="1"/>
      <c r="E46" s="1"/>
      <c r="F46" s="41"/>
      <c r="G46" s="1"/>
      <c r="K46" s="10"/>
      <c r="M46" s="7"/>
    </row>
    <row r="47" spans="1:13">
      <c r="E47" s="10"/>
      <c r="F47" s="20"/>
      <c r="G47" s="19"/>
      <c r="K47" s="10"/>
      <c r="M47" s="7"/>
    </row>
    <row r="48" spans="1:13">
      <c r="E48" s="10"/>
      <c r="F48" s="20"/>
      <c r="G48" s="19"/>
      <c r="K48" s="10"/>
      <c r="M48" s="7"/>
    </row>
    <row r="49" spans="3:13">
      <c r="E49" s="10"/>
      <c r="F49" s="20"/>
      <c r="G49" s="19"/>
      <c r="K49" s="10"/>
      <c r="M49" s="7"/>
    </row>
    <row r="50" spans="3:13">
      <c r="E50" s="5"/>
      <c r="F50" s="6"/>
      <c r="G50" s="5"/>
      <c r="K50" s="10"/>
      <c r="M50" s="7"/>
    </row>
    <row r="51" spans="3:13">
      <c r="E51" s="5"/>
      <c r="F51" s="6"/>
      <c r="G51" s="5"/>
      <c r="K51" s="10"/>
      <c r="M51" s="7"/>
    </row>
    <row r="52" spans="3:13" ht="16">
      <c r="C52" s="14"/>
      <c r="D52" s="14"/>
      <c r="E52" s="5"/>
      <c r="F52" s="6"/>
      <c r="G52" s="5"/>
      <c r="K52" s="10"/>
      <c r="M52" s="7"/>
    </row>
    <row r="53" spans="3:13" ht="14">
      <c r="C53" s="15"/>
      <c r="D53" s="16"/>
      <c r="E53" s="5"/>
      <c r="F53" s="6"/>
      <c r="G53" s="5"/>
      <c r="K53" s="10"/>
      <c r="M53" s="7"/>
    </row>
    <row r="54" spans="3:13" ht="14">
      <c r="C54" s="1"/>
      <c r="D54" s="1"/>
      <c r="E54" s="1"/>
      <c r="F54" s="41"/>
      <c r="G54" s="1"/>
      <c r="K54" s="10"/>
      <c r="M54" s="7"/>
    </row>
    <row r="55" spans="3:13">
      <c r="E55" s="10"/>
      <c r="F55" s="20"/>
      <c r="G55" s="19"/>
      <c r="K55" s="10"/>
      <c r="M55" s="7"/>
    </row>
    <row r="56" spans="3:13">
      <c r="E56" s="10"/>
      <c r="F56" s="20"/>
      <c r="G56" s="19"/>
      <c r="K56" s="10"/>
      <c r="M56" s="7"/>
    </row>
    <row r="57" spans="3:13">
      <c r="E57" s="5"/>
      <c r="F57" s="6"/>
      <c r="G57" s="5"/>
      <c r="K57" s="10"/>
      <c r="M57" s="7"/>
    </row>
    <row r="58" spans="3:13" ht="14">
      <c r="C58" s="15"/>
      <c r="D58" s="16"/>
      <c r="E58" s="5"/>
      <c r="F58" s="6"/>
      <c r="G58" s="5"/>
      <c r="K58" s="10"/>
      <c r="M58" s="7"/>
    </row>
    <row r="59" spans="3:13" ht="14">
      <c r="C59" s="1"/>
      <c r="D59" s="1"/>
      <c r="E59" s="1"/>
      <c r="F59" s="41"/>
      <c r="G59" s="1"/>
      <c r="K59" s="10"/>
      <c r="M59" s="7"/>
    </row>
    <row r="60" spans="3:13">
      <c r="E60" s="10"/>
      <c r="F60" s="20"/>
      <c r="G60" s="19"/>
      <c r="K60" s="10"/>
      <c r="M60" s="7"/>
    </row>
    <row r="61" spans="3:13">
      <c r="E61" s="5"/>
      <c r="F61" s="6"/>
      <c r="G61" s="5"/>
      <c r="K61" s="10"/>
      <c r="M61" s="7"/>
    </row>
    <row r="62" spans="3:13" ht="14">
      <c r="C62" s="15"/>
      <c r="D62" s="16"/>
      <c r="E62" s="5"/>
      <c r="F62" s="6"/>
      <c r="G62" s="5"/>
      <c r="K62" s="10"/>
      <c r="M62" s="7"/>
    </row>
    <row r="63" spans="3:13" ht="14">
      <c r="C63" s="1"/>
      <c r="D63" s="1"/>
      <c r="E63" s="1"/>
      <c r="F63" s="41"/>
      <c r="G63" s="1"/>
      <c r="K63" s="10"/>
      <c r="M63" s="7"/>
    </row>
    <row r="64" spans="3:13">
      <c r="E64" s="10"/>
      <c r="F64" s="20"/>
      <c r="G64" s="19"/>
      <c r="K64" s="10"/>
      <c r="M64" s="7"/>
    </row>
    <row r="65" spans="3:13">
      <c r="E65" s="10"/>
      <c r="F65" s="20"/>
      <c r="G65" s="19"/>
      <c r="K65" s="10"/>
      <c r="M65" s="7"/>
    </row>
    <row r="66" spans="3:13">
      <c r="E66" s="10"/>
      <c r="F66" s="20"/>
      <c r="G66" s="19"/>
      <c r="K66" s="10"/>
      <c r="M66" s="7"/>
    </row>
    <row r="67" spans="3:13">
      <c r="E67" s="5"/>
      <c r="F67" s="6"/>
      <c r="G67" s="5"/>
      <c r="K67" s="10"/>
      <c r="M67" s="7"/>
    </row>
    <row r="68" spans="3:13" ht="14">
      <c r="C68" s="15"/>
      <c r="D68" s="16"/>
      <c r="E68" s="5"/>
      <c r="F68" s="6"/>
      <c r="G68" s="5"/>
      <c r="K68" s="10"/>
      <c r="M68" s="7"/>
    </row>
    <row r="69" spans="3:13" ht="14">
      <c r="C69" s="1"/>
      <c r="D69" s="1"/>
      <c r="E69" s="1"/>
      <c r="F69" s="41"/>
      <c r="G69" s="1"/>
      <c r="K69" s="10"/>
      <c r="M69" s="7"/>
    </row>
    <row r="70" spans="3:13">
      <c r="E70" s="10"/>
      <c r="F70" s="20"/>
      <c r="G70" s="19"/>
      <c r="K70" s="10"/>
      <c r="M70" s="7"/>
    </row>
    <row r="71" spans="3:13">
      <c r="E71" s="10"/>
      <c r="F71" s="20"/>
      <c r="G71" s="19"/>
      <c r="K71" s="10"/>
      <c r="M71" s="7"/>
    </row>
    <row r="72" spans="3:13">
      <c r="E72" s="10"/>
      <c r="F72" s="20"/>
      <c r="G72" s="19"/>
      <c r="K72" s="10"/>
      <c r="M72" s="7"/>
    </row>
    <row r="73" spans="3:13">
      <c r="E73" s="5"/>
      <c r="F73" s="6"/>
      <c r="G73" s="5"/>
      <c r="K73" s="10"/>
      <c r="M73" s="7"/>
    </row>
  </sheetData>
  <mergeCells count="20">
    <mergeCell ref="A28:J28"/>
    <mergeCell ref="A31:J31"/>
    <mergeCell ref="B3:B4"/>
    <mergeCell ref="A8:J8"/>
    <mergeCell ref="A11:J11"/>
    <mergeCell ref="A14:J14"/>
    <mergeCell ref="A17:J17"/>
    <mergeCell ref="A21:J21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58"/>
  <sheetViews>
    <sheetView tabSelected="1"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32.832031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9.83203125" style="7" customWidth="1"/>
    <col min="13" max="13" width="21.1640625" style="5" customWidth="1"/>
    <col min="14" max="16384" width="9.1640625" style="3"/>
  </cols>
  <sheetData>
    <row r="1" spans="1:13" s="2" customFormat="1" ht="29" customHeight="1">
      <c r="A1" s="50" t="s">
        <v>309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321</v>
      </c>
      <c r="H3" s="64"/>
      <c r="I3" s="64"/>
      <c r="J3" s="64"/>
      <c r="K3" s="62" t="s">
        <v>8</v>
      </c>
      <c r="L3" s="62" t="s">
        <v>3</v>
      </c>
      <c r="M3" s="46" t="s">
        <v>2</v>
      </c>
    </row>
    <row r="4" spans="1:13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47"/>
    </row>
    <row r="5" spans="1:13" ht="16">
      <c r="A5" s="48" t="s">
        <v>9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21" t="s">
        <v>18</v>
      </c>
      <c r="B6" s="11" t="s">
        <v>73</v>
      </c>
      <c r="C6" s="11" t="s">
        <v>316</v>
      </c>
      <c r="D6" s="11" t="s">
        <v>32</v>
      </c>
      <c r="E6" s="12" t="s">
        <v>333</v>
      </c>
      <c r="F6" s="11" t="s">
        <v>288</v>
      </c>
      <c r="G6" s="22" t="s">
        <v>10</v>
      </c>
      <c r="H6" s="22" t="s">
        <v>33</v>
      </c>
      <c r="I6" s="23" t="s">
        <v>34</v>
      </c>
      <c r="J6" s="21"/>
      <c r="K6" s="13" t="str">
        <f>"30,0"</f>
        <v>30,0</v>
      </c>
      <c r="L6" s="13" t="str">
        <f>"29,0295"</f>
        <v>29,0295</v>
      </c>
      <c r="M6" s="11" t="s">
        <v>35</v>
      </c>
    </row>
    <row r="8" spans="1:13" ht="16">
      <c r="A8" s="65" t="s">
        <v>9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1" t="s">
        <v>18</v>
      </c>
      <c r="B9" s="11" t="s">
        <v>74</v>
      </c>
      <c r="C9" s="11" t="s">
        <v>317</v>
      </c>
      <c r="D9" s="11" t="s">
        <v>36</v>
      </c>
      <c r="E9" s="12" t="s">
        <v>333</v>
      </c>
      <c r="F9" s="11" t="s">
        <v>295</v>
      </c>
      <c r="G9" s="22" t="s">
        <v>10</v>
      </c>
      <c r="H9" s="22" t="s">
        <v>33</v>
      </c>
      <c r="I9" s="23" t="s">
        <v>34</v>
      </c>
      <c r="J9" s="21"/>
      <c r="K9" s="13" t="str">
        <f>"30,0"</f>
        <v>30,0</v>
      </c>
      <c r="L9" s="13" t="str">
        <f>"24,4020"</f>
        <v>24,4020</v>
      </c>
      <c r="M9" s="11" t="s">
        <v>35</v>
      </c>
    </row>
    <row r="11" spans="1:13" ht="16">
      <c r="A11" s="65" t="s">
        <v>37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30" t="s">
        <v>18</v>
      </c>
      <c r="B12" s="24" t="s">
        <v>75</v>
      </c>
      <c r="C12" s="24" t="s">
        <v>39</v>
      </c>
      <c r="D12" s="24" t="s">
        <v>40</v>
      </c>
      <c r="E12" s="25" t="s">
        <v>325</v>
      </c>
      <c r="F12" s="24" t="s">
        <v>311</v>
      </c>
      <c r="G12" s="31" t="s">
        <v>41</v>
      </c>
      <c r="H12" s="31" t="s">
        <v>42</v>
      </c>
      <c r="I12" s="31" t="s">
        <v>43</v>
      </c>
      <c r="J12" s="30"/>
      <c r="K12" s="26" t="str">
        <f>"60,0"</f>
        <v>60,0</v>
      </c>
      <c r="L12" s="26" t="str">
        <f>"41,4150"</f>
        <v>41,4150</v>
      </c>
      <c r="M12" s="24"/>
    </row>
    <row r="13" spans="1:13">
      <c r="A13" s="32" t="s">
        <v>76</v>
      </c>
      <c r="B13" s="27" t="s">
        <v>77</v>
      </c>
      <c r="C13" s="27" t="s">
        <v>44</v>
      </c>
      <c r="D13" s="27" t="s">
        <v>45</v>
      </c>
      <c r="E13" s="28" t="s">
        <v>325</v>
      </c>
      <c r="F13" s="27" t="s">
        <v>295</v>
      </c>
      <c r="G13" s="33" t="s">
        <v>46</v>
      </c>
      <c r="H13" s="34" t="s">
        <v>43</v>
      </c>
      <c r="I13" s="34" t="s">
        <v>47</v>
      </c>
      <c r="J13" s="32"/>
      <c r="K13" s="29" t="str">
        <f>"55,0"</f>
        <v>55,0</v>
      </c>
      <c r="L13" s="29" t="str">
        <f>"40,3436"</f>
        <v>40,3436</v>
      </c>
      <c r="M13" s="27" t="s">
        <v>35</v>
      </c>
    </row>
    <row r="15" spans="1:13" ht="16">
      <c r="A15" s="65" t="s">
        <v>19</v>
      </c>
      <c r="B15" s="65"/>
      <c r="C15" s="66"/>
      <c r="D15" s="66"/>
      <c r="E15" s="66"/>
      <c r="F15" s="66"/>
      <c r="G15" s="66"/>
      <c r="H15" s="66"/>
      <c r="I15" s="66"/>
      <c r="J15" s="66"/>
    </row>
    <row r="16" spans="1:13">
      <c r="A16" s="30" t="s">
        <v>18</v>
      </c>
      <c r="B16" s="24" t="s">
        <v>24</v>
      </c>
      <c r="C16" s="24" t="s">
        <v>20</v>
      </c>
      <c r="D16" s="24" t="s">
        <v>21</v>
      </c>
      <c r="E16" s="25" t="s">
        <v>325</v>
      </c>
      <c r="F16" s="24" t="s">
        <v>288</v>
      </c>
      <c r="G16" s="31" t="s">
        <v>46</v>
      </c>
      <c r="H16" s="31" t="s">
        <v>43</v>
      </c>
      <c r="I16" s="31" t="s">
        <v>47</v>
      </c>
      <c r="J16" s="30"/>
      <c r="K16" s="26" t="str">
        <f>"62,5"</f>
        <v>62,5</v>
      </c>
      <c r="L16" s="26" t="str">
        <f>"40,2875"</f>
        <v>40,2875</v>
      </c>
      <c r="M16" s="24" t="s">
        <v>22</v>
      </c>
    </row>
    <row r="17" spans="1:13">
      <c r="A17" s="32" t="s">
        <v>76</v>
      </c>
      <c r="B17" s="27" t="s">
        <v>78</v>
      </c>
      <c r="C17" s="27" t="s">
        <v>48</v>
      </c>
      <c r="D17" s="27" t="s">
        <v>21</v>
      </c>
      <c r="E17" s="28" t="s">
        <v>325</v>
      </c>
      <c r="F17" s="27" t="s">
        <v>296</v>
      </c>
      <c r="G17" s="33" t="s">
        <v>46</v>
      </c>
      <c r="H17" s="34" t="s">
        <v>43</v>
      </c>
      <c r="I17" s="34" t="s">
        <v>47</v>
      </c>
      <c r="J17" s="32"/>
      <c r="K17" s="29" t="str">
        <f>"55,0"</f>
        <v>55,0</v>
      </c>
      <c r="L17" s="29" t="str">
        <f>"35,4530"</f>
        <v>35,4530</v>
      </c>
      <c r="M17" s="27" t="s">
        <v>22</v>
      </c>
    </row>
    <row r="19" spans="1:13" ht="16">
      <c r="A19" s="65" t="s">
        <v>28</v>
      </c>
      <c r="B19" s="65"/>
      <c r="C19" s="66"/>
      <c r="D19" s="66"/>
      <c r="E19" s="66"/>
      <c r="F19" s="66"/>
      <c r="G19" s="66"/>
      <c r="H19" s="66"/>
      <c r="I19" s="66"/>
      <c r="J19" s="66"/>
    </row>
    <row r="20" spans="1:13">
      <c r="A20" s="30" t="s">
        <v>18</v>
      </c>
      <c r="B20" s="24" t="s">
        <v>79</v>
      </c>
      <c r="C20" s="24" t="s">
        <v>312</v>
      </c>
      <c r="D20" s="24" t="s">
        <v>49</v>
      </c>
      <c r="E20" s="25" t="s">
        <v>333</v>
      </c>
      <c r="F20" s="24" t="s">
        <v>292</v>
      </c>
      <c r="G20" s="31" t="s">
        <v>50</v>
      </c>
      <c r="H20" s="31" t="s">
        <v>51</v>
      </c>
      <c r="I20" s="31" t="s">
        <v>52</v>
      </c>
      <c r="J20" s="30"/>
      <c r="K20" s="26" t="str">
        <f>"40,0"</f>
        <v>40,0</v>
      </c>
      <c r="L20" s="26" t="str">
        <f>"25,1340"</f>
        <v>25,1340</v>
      </c>
      <c r="M20" s="24" t="s">
        <v>35</v>
      </c>
    </row>
    <row r="21" spans="1:13">
      <c r="A21" s="32" t="s">
        <v>18</v>
      </c>
      <c r="B21" s="27" t="s">
        <v>80</v>
      </c>
      <c r="C21" s="27" t="s">
        <v>54</v>
      </c>
      <c r="D21" s="27" t="s">
        <v>55</v>
      </c>
      <c r="E21" s="28" t="s">
        <v>325</v>
      </c>
      <c r="F21" s="27" t="s">
        <v>294</v>
      </c>
      <c r="G21" s="34" t="s">
        <v>26</v>
      </c>
      <c r="H21" s="33" t="s">
        <v>26</v>
      </c>
      <c r="I21" s="34" t="s">
        <v>56</v>
      </c>
      <c r="J21" s="32"/>
      <c r="K21" s="29" t="str">
        <f>"75,0"</f>
        <v>75,0</v>
      </c>
      <c r="L21" s="29" t="str">
        <f>"47,6381"</f>
        <v>47,6381</v>
      </c>
      <c r="M21" s="27"/>
    </row>
    <row r="23" spans="1:13" ht="16">
      <c r="A23" s="65" t="s">
        <v>57</v>
      </c>
      <c r="B23" s="65"/>
      <c r="C23" s="66"/>
      <c r="D23" s="66"/>
      <c r="E23" s="66"/>
      <c r="F23" s="66"/>
      <c r="G23" s="66"/>
      <c r="H23" s="66"/>
      <c r="I23" s="66"/>
      <c r="J23" s="66"/>
    </row>
    <row r="24" spans="1:13">
      <c r="A24" s="21" t="s">
        <v>18</v>
      </c>
      <c r="B24" s="11" t="s">
        <v>81</v>
      </c>
      <c r="C24" s="11" t="s">
        <v>58</v>
      </c>
      <c r="D24" s="11" t="s">
        <v>59</v>
      </c>
      <c r="E24" s="12" t="s">
        <v>325</v>
      </c>
      <c r="F24" s="11" t="s">
        <v>297</v>
      </c>
      <c r="G24" s="22" t="s">
        <v>26</v>
      </c>
      <c r="H24" s="23" t="s">
        <v>30</v>
      </c>
      <c r="I24" s="23" t="s">
        <v>30</v>
      </c>
      <c r="J24" s="21"/>
      <c r="K24" s="13" t="str">
        <f>"75,0"</f>
        <v>75,0</v>
      </c>
      <c r="L24" s="13" t="str">
        <f>"43,7006"</f>
        <v>43,7006</v>
      </c>
      <c r="M24" s="11"/>
    </row>
    <row r="26" spans="1:13" ht="16">
      <c r="A26" s="65" t="s">
        <v>60</v>
      </c>
      <c r="B26" s="65"/>
      <c r="C26" s="66"/>
      <c r="D26" s="66"/>
      <c r="E26" s="66"/>
      <c r="F26" s="66"/>
      <c r="G26" s="66"/>
      <c r="H26" s="66"/>
      <c r="I26" s="66"/>
      <c r="J26" s="66"/>
    </row>
    <row r="27" spans="1:13">
      <c r="A27" s="21" t="s">
        <v>18</v>
      </c>
      <c r="B27" s="11" t="s">
        <v>82</v>
      </c>
      <c r="C27" s="11" t="s">
        <v>62</v>
      </c>
      <c r="D27" s="11" t="s">
        <v>63</v>
      </c>
      <c r="E27" s="12" t="s">
        <v>325</v>
      </c>
      <c r="F27" s="11" t="s">
        <v>288</v>
      </c>
      <c r="G27" s="23" t="s">
        <v>64</v>
      </c>
      <c r="H27" s="22" t="s">
        <v>64</v>
      </c>
      <c r="I27" s="23" t="s">
        <v>65</v>
      </c>
      <c r="J27" s="21"/>
      <c r="K27" s="13" t="str">
        <f>"85,0"</f>
        <v>85,0</v>
      </c>
      <c r="L27" s="13" t="str">
        <f>"47,8720"</f>
        <v>47,8720</v>
      </c>
      <c r="M27" s="11"/>
    </row>
    <row r="29" spans="1:13" ht="16">
      <c r="A29" s="65" t="s">
        <v>66</v>
      </c>
      <c r="B29" s="65"/>
      <c r="C29" s="66"/>
      <c r="D29" s="66"/>
      <c r="E29" s="66"/>
      <c r="F29" s="66"/>
      <c r="G29" s="66"/>
      <c r="H29" s="66"/>
      <c r="I29" s="66"/>
      <c r="J29" s="66"/>
    </row>
    <row r="30" spans="1:13">
      <c r="A30" s="21" t="s">
        <v>18</v>
      </c>
      <c r="B30" s="11" t="s">
        <v>83</v>
      </c>
      <c r="C30" s="11" t="s">
        <v>67</v>
      </c>
      <c r="D30" s="11" t="s">
        <v>68</v>
      </c>
      <c r="E30" s="12" t="s">
        <v>325</v>
      </c>
      <c r="F30" s="11" t="s">
        <v>288</v>
      </c>
      <c r="G30" s="22" t="s">
        <v>30</v>
      </c>
      <c r="H30" s="23" t="s">
        <v>65</v>
      </c>
      <c r="I30" s="22" t="s">
        <v>65</v>
      </c>
      <c r="J30" s="21"/>
      <c r="K30" s="13" t="str">
        <f>"87,5"</f>
        <v>87,5</v>
      </c>
      <c r="L30" s="13" t="str">
        <f>"46,4030"</f>
        <v>46,4030</v>
      </c>
      <c r="M30" s="11"/>
    </row>
    <row r="32" spans="1:13" ht="16">
      <c r="F32" s="8"/>
      <c r="G32" s="5"/>
      <c r="K32" s="10"/>
      <c r="M32" s="7"/>
    </row>
    <row r="33" spans="2:13">
      <c r="K33" s="10"/>
      <c r="M33" s="7"/>
    </row>
    <row r="34" spans="2:13" ht="18">
      <c r="B34" s="9" t="s">
        <v>7</v>
      </c>
      <c r="C34" s="9"/>
      <c r="K34" s="10"/>
      <c r="M34" s="7"/>
    </row>
    <row r="35" spans="2:13" ht="16">
      <c r="B35" s="14" t="s">
        <v>11</v>
      </c>
      <c r="C35" s="14"/>
      <c r="K35" s="10"/>
      <c r="M35" s="7"/>
    </row>
    <row r="36" spans="2:13" ht="14">
      <c r="B36" s="15"/>
      <c r="C36" s="16" t="s">
        <v>12</v>
      </c>
      <c r="K36" s="10"/>
      <c r="M36" s="7"/>
    </row>
    <row r="37" spans="2:13" ht="14">
      <c r="B37" s="17" t="s">
        <v>13</v>
      </c>
      <c r="C37" s="17" t="s">
        <v>14</v>
      </c>
      <c r="D37" s="17" t="s">
        <v>310</v>
      </c>
      <c r="E37" s="18" t="s">
        <v>16</v>
      </c>
      <c r="F37" s="17" t="s">
        <v>69</v>
      </c>
      <c r="K37" s="10"/>
      <c r="M37" s="7"/>
    </row>
    <row r="38" spans="2:13">
      <c r="B38" s="5" t="s">
        <v>61</v>
      </c>
      <c r="C38" s="5" t="s">
        <v>12</v>
      </c>
      <c r="D38" s="10" t="s">
        <v>71</v>
      </c>
      <c r="E38" s="20">
        <v>85</v>
      </c>
      <c r="F38" s="19">
        <v>47.8719997406006</v>
      </c>
      <c r="K38" s="10"/>
      <c r="M38" s="7"/>
    </row>
    <row r="39" spans="2:13">
      <c r="B39" s="5" t="s">
        <v>53</v>
      </c>
      <c r="C39" s="5" t="s">
        <v>12</v>
      </c>
      <c r="D39" s="10" t="s">
        <v>31</v>
      </c>
      <c r="E39" s="20">
        <v>75</v>
      </c>
      <c r="F39" s="19">
        <v>47.638124227523797</v>
      </c>
      <c r="K39" s="10"/>
      <c r="M39" s="7"/>
    </row>
    <row r="40" spans="2:13">
      <c r="B40" s="5" t="s">
        <v>22</v>
      </c>
      <c r="C40" s="5" t="s">
        <v>12</v>
      </c>
      <c r="D40" s="10" t="s">
        <v>72</v>
      </c>
      <c r="E40" s="20">
        <v>87.5</v>
      </c>
      <c r="F40" s="19">
        <v>46.402999013662303</v>
      </c>
      <c r="K40" s="10"/>
      <c r="M40" s="7"/>
    </row>
    <row r="41" spans="2:13">
      <c r="K41" s="10"/>
      <c r="M41" s="7"/>
    </row>
    <row r="42" spans="2:13">
      <c r="K42" s="10"/>
      <c r="M42" s="7"/>
    </row>
    <row r="43" spans="2:13">
      <c r="K43" s="10"/>
      <c r="M43" s="7"/>
    </row>
    <row r="44" spans="2:13">
      <c r="K44" s="10"/>
      <c r="M44" s="7"/>
    </row>
    <row r="45" spans="2:13">
      <c r="K45" s="10"/>
      <c r="M45" s="7"/>
    </row>
    <row r="46" spans="2:13">
      <c r="K46" s="10"/>
      <c r="M46" s="7"/>
    </row>
    <row r="47" spans="2:13" ht="16">
      <c r="D47" s="14"/>
      <c r="E47" s="5"/>
      <c r="F47" s="6"/>
      <c r="G47" s="5"/>
      <c r="K47" s="10"/>
      <c r="M47" s="7"/>
    </row>
    <row r="48" spans="2:13" ht="14">
      <c r="C48" s="15"/>
      <c r="D48" s="16"/>
      <c r="E48" s="5"/>
      <c r="F48" s="6"/>
      <c r="G48" s="5"/>
      <c r="K48" s="10"/>
      <c r="M48" s="7"/>
    </row>
    <row r="49" spans="3:13" ht="14">
      <c r="C49" s="1"/>
      <c r="D49" s="1"/>
      <c r="E49" s="1"/>
      <c r="F49" s="41"/>
      <c r="G49" s="1"/>
      <c r="K49" s="10"/>
      <c r="M49" s="7"/>
    </row>
    <row r="50" spans="3:13">
      <c r="E50" s="10"/>
      <c r="F50" s="20"/>
      <c r="G50" s="19"/>
      <c r="K50" s="10"/>
      <c r="M50" s="7"/>
    </row>
    <row r="51" spans="3:13">
      <c r="E51" s="10"/>
      <c r="F51" s="20"/>
      <c r="G51" s="19"/>
      <c r="K51" s="10"/>
      <c r="M51" s="7"/>
    </row>
    <row r="52" spans="3:13">
      <c r="E52" s="5"/>
      <c r="F52" s="6"/>
      <c r="G52" s="5"/>
      <c r="K52" s="10"/>
      <c r="M52" s="7"/>
    </row>
    <row r="53" spans="3:13">
      <c r="K53" s="10"/>
      <c r="M53" s="7"/>
    </row>
    <row r="54" spans="3:13">
      <c r="K54" s="10"/>
      <c r="M54" s="7"/>
    </row>
    <row r="55" spans="3:13">
      <c r="K55" s="10"/>
      <c r="M55" s="7"/>
    </row>
    <row r="56" spans="3:13">
      <c r="K56" s="10"/>
      <c r="M56" s="7"/>
    </row>
    <row r="57" spans="3:13">
      <c r="K57" s="10"/>
      <c r="M57" s="7"/>
    </row>
    <row r="58" spans="3:13">
      <c r="E58" s="5"/>
      <c r="F58" s="6"/>
      <c r="G58" s="5"/>
      <c r="K58" s="10"/>
      <c r="M58" s="7"/>
    </row>
  </sheetData>
  <mergeCells count="19">
    <mergeCell ref="A29:J29"/>
    <mergeCell ref="B3:B4"/>
    <mergeCell ref="A8:J8"/>
    <mergeCell ref="A11:J11"/>
    <mergeCell ref="A15:J15"/>
    <mergeCell ref="A19:J19"/>
    <mergeCell ref="A23:J23"/>
    <mergeCell ref="A26:J2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16406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8.6640625" style="5" bestFit="1" customWidth="1"/>
    <col min="7" max="9" width="5.5" style="10" customWidth="1"/>
    <col min="10" max="10" width="4.83203125" style="10" customWidth="1"/>
    <col min="11" max="13" width="4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31.5" style="5" bestFit="1" customWidth="1"/>
    <col min="22" max="16384" width="9.1640625" style="3"/>
  </cols>
  <sheetData>
    <row r="1" spans="1:21" s="2" customFormat="1" ht="29" customHeight="1">
      <c r="A1" s="50" t="s">
        <v>307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137</v>
      </c>
      <c r="H3" s="64"/>
      <c r="I3" s="64"/>
      <c r="J3" s="64"/>
      <c r="K3" s="64" t="s">
        <v>138</v>
      </c>
      <c r="L3" s="64"/>
      <c r="M3" s="64"/>
      <c r="N3" s="64"/>
      <c r="O3" s="64" t="s">
        <v>139</v>
      </c>
      <c r="P3" s="64"/>
      <c r="Q3" s="64"/>
      <c r="R3" s="64"/>
      <c r="S3" s="62" t="s">
        <v>1</v>
      </c>
      <c r="T3" s="62" t="s">
        <v>3</v>
      </c>
      <c r="U3" s="46" t="s">
        <v>2</v>
      </c>
    </row>
    <row r="4" spans="1:21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3"/>
      <c r="T4" s="63"/>
      <c r="U4" s="47"/>
    </row>
    <row r="5" spans="1:21" ht="16">
      <c r="A5" s="48" t="s">
        <v>19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21" t="s">
        <v>18</v>
      </c>
      <c r="B6" s="11" t="s">
        <v>150</v>
      </c>
      <c r="C6" s="11" t="s">
        <v>140</v>
      </c>
      <c r="D6" s="11" t="s">
        <v>141</v>
      </c>
      <c r="E6" s="12" t="s">
        <v>325</v>
      </c>
      <c r="F6" s="11" t="s">
        <v>296</v>
      </c>
      <c r="G6" s="23" t="s">
        <v>142</v>
      </c>
      <c r="H6" s="22" t="s">
        <v>143</v>
      </c>
      <c r="I6" s="23" t="s">
        <v>144</v>
      </c>
      <c r="J6" s="21"/>
      <c r="K6" s="22" t="s">
        <v>25</v>
      </c>
      <c r="L6" s="22" t="s">
        <v>30</v>
      </c>
      <c r="M6" s="22" t="s">
        <v>145</v>
      </c>
      <c r="N6" s="21"/>
      <c r="O6" s="22" t="s">
        <v>146</v>
      </c>
      <c r="P6" s="22" t="s">
        <v>147</v>
      </c>
      <c r="Q6" s="22" t="s">
        <v>148</v>
      </c>
      <c r="R6" s="21"/>
      <c r="S6" s="13" t="str">
        <f>"395,0"</f>
        <v>395,0</v>
      </c>
      <c r="T6" s="13" t="str">
        <f>"272,5105"</f>
        <v>272,5105</v>
      </c>
      <c r="U6" s="11" t="s">
        <v>149</v>
      </c>
    </row>
    <row r="8" spans="1:21" ht="16">
      <c r="F8" s="8"/>
      <c r="G8" s="5"/>
    </row>
    <row r="9" spans="1:21" ht="16">
      <c r="F9" s="8"/>
      <c r="G9" s="5"/>
    </row>
    <row r="10" spans="1:21" ht="16">
      <c r="F10" s="8"/>
      <c r="G10" s="5"/>
    </row>
    <row r="11" spans="1:21" ht="16">
      <c r="F11" s="8"/>
      <c r="G11" s="5"/>
    </row>
    <row r="12" spans="1:21" ht="16">
      <c r="F12" s="8"/>
      <c r="G12" s="5"/>
    </row>
    <row r="13" spans="1:21" ht="16">
      <c r="F13" s="8"/>
      <c r="G13" s="5"/>
    </row>
    <row r="14" spans="1:21" ht="16">
      <c r="F14" s="8"/>
      <c r="G14" s="5"/>
    </row>
    <row r="15" spans="1:21">
      <c r="G15" s="5"/>
    </row>
    <row r="16" spans="1:21" ht="18">
      <c r="C16" s="9"/>
      <c r="D16" s="9"/>
      <c r="E16" s="5"/>
      <c r="F16" s="6"/>
      <c r="G16" s="5"/>
    </row>
    <row r="17" spans="3:7" ht="16">
      <c r="C17" s="14"/>
      <c r="D17" s="14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 ht="14">
      <c r="C19" s="1"/>
      <c r="D19" s="1"/>
      <c r="E19" s="1"/>
      <c r="F19" s="41"/>
      <c r="G19" s="1"/>
    </row>
    <row r="20" spans="3:7">
      <c r="E20" s="10"/>
      <c r="F20" s="20"/>
      <c r="G20" s="19"/>
    </row>
    <row r="21" spans="3:7">
      <c r="E21" s="5"/>
      <c r="F21" s="6"/>
      <c r="G21" s="5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9.83203125" style="5" bestFit="1" customWidth="1"/>
    <col min="7" max="9" width="4.5" style="10" customWidth="1"/>
    <col min="10" max="10" width="4.83203125" style="10" customWidth="1"/>
    <col min="11" max="13" width="4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9.1640625" style="5" customWidth="1"/>
    <col min="18" max="16384" width="9.1640625" style="3"/>
  </cols>
  <sheetData>
    <row r="1" spans="1:17" s="2" customFormat="1" ht="29" customHeight="1">
      <c r="A1" s="50" t="s">
        <v>298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138</v>
      </c>
      <c r="H3" s="64"/>
      <c r="I3" s="64"/>
      <c r="J3" s="64"/>
      <c r="K3" s="64" t="s">
        <v>139</v>
      </c>
      <c r="L3" s="64"/>
      <c r="M3" s="64"/>
      <c r="N3" s="64"/>
      <c r="O3" s="62" t="s">
        <v>1</v>
      </c>
      <c r="P3" s="62" t="s">
        <v>3</v>
      </c>
      <c r="Q3" s="46" t="s">
        <v>2</v>
      </c>
    </row>
    <row r="4" spans="1:17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3"/>
      <c r="P4" s="63"/>
      <c r="Q4" s="47"/>
    </row>
    <row r="5" spans="1:17" ht="16">
      <c r="A5" s="48" t="s">
        <v>84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21" t="s">
        <v>18</v>
      </c>
      <c r="B6" s="11" t="s">
        <v>120</v>
      </c>
      <c r="C6" s="11" t="s">
        <v>85</v>
      </c>
      <c r="D6" s="11" t="s">
        <v>86</v>
      </c>
      <c r="E6" s="12" t="s">
        <v>325</v>
      </c>
      <c r="F6" s="11" t="s">
        <v>287</v>
      </c>
      <c r="G6" s="22" t="s">
        <v>50</v>
      </c>
      <c r="H6" s="23" t="s">
        <v>52</v>
      </c>
      <c r="I6" s="23" t="s">
        <v>159</v>
      </c>
      <c r="J6" s="21"/>
      <c r="K6" s="22" t="s">
        <v>43</v>
      </c>
      <c r="L6" s="22" t="s">
        <v>25</v>
      </c>
      <c r="M6" s="22" t="s">
        <v>30</v>
      </c>
      <c r="N6" s="21"/>
      <c r="O6" s="13" t="str">
        <f>"115,0"</f>
        <v>115,0</v>
      </c>
      <c r="P6" s="13" t="str">
        <f>"143,5775"</f>
        <v>143,5775</v>
      </c>
      <c r="Q6" s="11"/>
    </row>
    <row r="8" spans="1:17" ht="16">
      <c r="F8" s="8"/>
      <c r="G8" s="5"/>
    </row>
    <row r="9" spans="1:17" ht="16">
      <c r="F9" s="8"/>
      <c r="G9" s="5"/>
    </row>
    <row r="10" spans="1:17" ht="16">
      <c r="F10" s="8"/>
      <c r="G10" s="5"/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>
      <c r="G15" s="5"/>
    </row>
    <row r="16" spans="1:17" ht="18">
      <c r="C16" s="9"/>
      <c r="D16" s="9"/>
      <c r="E16" s="5"/>
      <c r="F16" s="6"/>
      <c r="G16" s="5"/>
    </row>
    <row r="17" spans="3:7" ht="16">
      <c r="C17" s="14"/>
      <c r="D17" s="14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 ht="14">
      <c r="C19" s="1"/>
      <c r="D19" s="1"/>
      <c r="E19" s="1"/>
      <c r="F19" s="41"/>
      <c r="G19" s="1"/>
    </row>
    <row r="20" spans="3:7">
      <c r="E20" s="10"/>
      <c r="F20" s="20"/>
      <c r="G20" s="19"/>
    </row>
    <row r="21" spans="3:7">
      <c r="E21" s="5"/>
      <c r="F21" s="6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9.83203125" style="5" bestFit="1" customWidth="1"/>
    <col min="7" max="9" width="4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50" t="s">
        <v>299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138</v>
      </c>
      <c r="H3" s="64"/>
      <c r="I3" s="64"/>
      <c r="J3" s="64"/>
      <c r="K3" s="64" t="s">
        <v>139</v>
      </c>
      <c r="L3" s="64"/>
      <c r="M3" s="64"/>
      <c r="N3" s="64"/>
      <c r="O3" s="62" t="s">
        <v>1</v>
      </c>
      <c r="P3" s="62" t="s">
        <v>3</v>
      </c>
      <c r="Q3" s="46" t="s">
        <v>2</v>
      </c>
    </row>
    <row r="4" spans="1:17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3"/>
      <c r="P4" s="63"/>
      <c r="Q4" s="47"/>
    </row>
    <row r="5" spans="1:17" ht="16">
      <c r="A5" s="48" t="s">
        <v>89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21" t="s">
        <v>18</v>
      </c>
      <c r="B6" s="11" t="s">
        <v>285</v>
      </c>
      <c r="C6" s="11" t="s">
        <v>284</v>
      </c>
      <c r="D6" s="11" t="s">
        <v>179</v>
      </c>
      <c r="E6" s="12" t="s">
        <v>325</v>
      </c>
      <c r="F6" s="11" t="s">
        <v>287</v>
      </c>
      <c r="G6" s="22" t="s">
        <v>41</v>
      </c>
      <c r="H6" s="22" t="s">
        <v>46</v>
      </c>
      <c r="I6" s="22" t="s">
        <v>42</v>
      </c>
      <c r="J6" s="21"/>
      <c r="K6" s="22" t="s">
        <v>232</v>
      </c>
      <c r="L6" s="22" t="s">
        <v>143</v>
      </c>
      <c r="M6" s="22" t="s">
        <v>162</v>
      </c>
      <c r="N6" s="21"/>
      <c r="O6" s="13" t="str">
        <f>"182,5"</f>
        <v>182,5</v>
      </c>
      <c r="P6" s="13" t="str">
        <f>"203,7247"</f>
        <v>203,7247</v>
      </c>
      <c r="Q6" s="11"/>
    </row>
    <row r="8" spans="1:17" ht="16">
      <c r="F8" s="8"/>
      <c r="G8" s="5"/>
    </row>
    <row r="9" spans="1:17" ht="16">
      <c r="F9" s="8"/>
      <c r="G9" s="5"/>
    </row>
    <row r="10" spans="1:17" ht="16">
      <c r="F10" s="8"/>
      <c r="G10" s="5"/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>
      <c r="G15" s="5"/>
    </row>
    <row r="16" spans="1:17" ht="18">
      <c r="C16" s="9"/>
      <c r="D16" s="9"/>
      <c r="E16" s="5"/>
      <c r="F16" s="6"/>
      <c r="G16" s="5"/>
    </row>
    <row r="17" spans="3:7" ht="16">
      <c r="C17" s="14"/>
      <c r="D17" s="14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 ht="14">
      <c r="C19" s="1"/>
      <c r="D19" s="1"/>
      <c r="E19" s="1"/>
      <c r="F19" s="41"/>
      <c r="G19" s="1"/>
    </row>
    <row r="20" spans="3:7">
      <c r="E20" s="10"/>
      <c r="F20" s="20"/>
      <c r="G20" s="19"/>
    </row>
    <row r="21" spans="3:7">
      <c r="E21" s="5"/>
      <c r="F21" s="6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2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1" style="5" bestFit="1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50" t="s">
        <v>302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138</v>
      </c>
      <c r="H3" s="64"/>
      <c r="I3" s="64"/>
      <c r="J3" s="64"/>
      <c r="K3" s="62" t="s">
        <v>8</v>
      </c>
      <c r="L3" s="62" t="s">
        <v>3</v>
      </c>
      <c r="M3" s="46" t="s">
        <v>2</v>
      </c>
    </row>
    <row r="4" spans="1:13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47"/>
    </row>
    <row r="5" spans="1:13" ht="16">
      <c r="A5" s="48" t="s">
        <v>89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21" t="s">
        <v>18</v>
      </c>
      <c r="B6" s="11" t="s">
        <v>255</v>
      </c>
      <c r="C6" s="11" t="s">
        <v>249</v>
      </c>
      <c r="D6" s="11" t="s">
        <v>250</v>
      </c>
      <c r="E6" s="12" t="s">
        <v>325</v>
      </c>
      <c r="F6" s="11" t="s">
        <v>292</v>
      </c>
      <c r="G6" s="22" t="s">
        <v>64</v>
      </c>
      <c r="H6" s="23" t="s">
        <v>65</v>
      </c>
      <c r="I6" s="23" t="s">
        <v>65</v>
      </c>
      <c r="J6" s="21"/>
      <c r="K6" s="13" t="str">
        <f>"85,0"</f>
        <v>85,0</v>
      </c>
      <c r="L6" s="13" t="str">
        <f>"73,3975"</f>
        <v>73,3975</v>
      </c>
      <c r="M6" s="11"/>
    </row>
    <row r="8" spans="1:13" ht="16">
      <c r="A8" s="65" t="s">
        <v>19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30" t="s">
        <v>18</v>
      </c>
      <c r="B9" s="24" t="s">
        <v>125</v>
      </c>
      <c r="C9" s="24" t="s">
        <v>231</v>
      </c>
      <c r="D9" s="24" t="s">
        <v>99</v>
      </c>
      <c r="E9" s="25" t="s">
        <v>325</v>
      </c>
      <c r="F9" s="24" t="s">
        <v>318</v>
      </c>
      <c r="G9" s="31" t="s">
        <v>192</v>
      </c>
      <c r="H9" s="35" t="s">
        <v>232</v>
      </c>
      <c r="I9" s="30"/>
      <c r="J9" s="30"/>
      <c r="K9" s="26" t="str">
        <f>"110,0"</f>
        <v>110,0</v>
      </c>
      <c r="L9" s="26" t="str">
        <f>"74,6900"</f>
        <v>74,6900</v>
      </c>
      <c r="M9" s="24" t="s">
        <v>100</v>
      </c>
    </row>
    <row r="10" spans="1:13">
      <c r="A10" s="32" t="s">
        <v>18</v>
      </c>
      <c r="B10" s="27" t="s">
        <v>125</v>
      </c>
      <c r="C10" s="27" t="s">
        <v>233</v>
      </c>
      <c r="D10" s="27" t="s">
        <v>99</v>
      </c>
      <c r="E10" s="28" t="s">
        <v>326</v>
      </c>
      <c r="F10" s="27" t="s">
        <v>318</v>
      </c>
      <c r="G10" s="33" t="s">
        <v>192</v>
      </c>
      <c r="H10" s="34" t="s">
        <v>232</v>
      </c>
      <c r="I10" s="32"/>
      <c r="J10" s="32"/>
      <c r="K10" s="29" t="str">
        <f>"110,0"</f>
        <v>110,0</v>
      </c>
      <c r="L10" s="29" t="str">
        <f>"88,6570"</f>
        <v>88,6570</v>
      </c>
      <c r="M10" s="27" t="s">
        <v>100</v>
      </c>
    </row>
    <row r="12" spans="1:13" ht="16">
      <c r="A12" s="65" t="s">
        <v>60</v>
      </c>
      <c r="B12" s="65"/>
      <c r="C12" s="66"/>
      <c r="D12" s="66"/>
      <c r="E12" s="66"/>
      <c r="F12" s="66"/>
      <c r="G12" s="66"/>
      <c r="H12" s="66"/>
      <c r="I12" s="66"/>
      <c r="J12" s="66"/>
    </row>
    <row r="13" spans="1:13">
      <c r="A13" s="21" t="s">
        <v>18</v>
      </c>
      <c r="B13" s="11" t="s">
        <v>129</v>
      </c>
      <c r="C13" s="11" t="s">
        <v>251</v>
      </c>
      <c r="D13" s="11" t="s">
        <v>109</v>
      </c>
      <c r="E13" s="12" t="s">
        <v>325</v>
      </c>
      <c r="F13" s="11" t="s">
        <v>288</v>
      </c>
      <c r="G13" s="22" t="s">
        <v>189</v>
      </c>
      <c r="H13" s="22" t="s">
        <v>235</v>
      </c>
      <c r="I13" s="22" t="s">
        <v>252</v>
      </c>
      <c r="J13" s="21"/>
      <c r="K13" s="13" t="str">
        <f>"160,0"</f>
        <v>160,0</v>
      </c>
      <c r="L13" s="13" t="str">
        <f>"96,9920"</f>
        <v>96,9920</v>
      </c>
      <c r="M13" s="11" t="s">
        <v>110</v>
      </c>
    </row>
    <row r="15" spans="1:13" ht="16">
      <c r="A15" s="65" t="s">
        <v>111</v>
      </c>
      <c r="B15" s="65"/>
      <c r="C15" s="66"/>
      <c r="D15" s="66"/>
      <c r="E15" s="66"/>
      <c r="F15" s="66"/>
      <c r="G15" s="66"/>
      <c r="H15" s="66"/>
      <c r="I15" s="66"/>
      <c r="J15" s="66"/>
    </row>
    <row r="16" spans="1:13">
      <c r="A16" s="21" t="s">
        <v>18</v>
      </c>
      <c r="B16" s="11" t="s">
        <v>131</v>
      </c>
      <c r="C16" s="11" t="s">
        <v>253</v>
      </c>
      <c r="D16" s="11" t="s">
        <v>114</v>
      </c>
      <c r="E16" s="12" t="s">
        <v>327</v>
      </c>
      <c r="F16" s="11" t="s">
        <v>288</v>
      </c>
      <c r="G16" s="22" t="s">
        <v>144</v>
      </c>
      <c r="H16" s="22" t="s">
        <v>146</v>
      </c>
      <c r="I16" s="22" t="s">
        <v>203</v>
      </c>
      <c r="J16" s="21"/>
      <c r="K16" s="13" t="str">
        <f>"162,5"</f>
        <v>162,5</v>
      </c>
      <c r="L16" s="13" t="str">
        <f>"94,1170"</f>
        <v>94,1170</v>
      </c>
      <c r="M16" s="11" t="s">
        <v>115</v>
      </c>
    </row>
    <row r="18" spans="1:13" ht="16">
      <c r="A18" s="65" t="s">
        <v>169</v>
      </c>
      <c r="B18" s="65"/>
      <c r="C18" s="66"/>
      <c r="D18" s="66"/>
      <c r="E18" s="66"/>
      <c r="F18" s="66"/>
      <c r="G18" s="66"/>
      <c r="H18" s="66"/>
      <c r="I18" s="66"/>
      <c r="J18" s="66"/>
    </row>
    <row r="19" spans="1:13">
      <c r="A19" s="21" t="s">
        <v>18</v>
      </c>
      <c r="B19" s="11" t="s">
        <v>247</v>
      </c>
      <c r="C19" s="11" t="s">
        <v>237</v>
      </c>
      <c r="D19" s="11" t="s">
        <v>238</v>
      </c>
      <c r="E19" s="12" t="s">
        <v>327</v>
      </c>
      <c r="F19" s="11" t="s">
        <v>290</v>
      </c>
      <c r="G19" s="22" t="s">
        <v>144</v>
      </c>
      <c r="H19" s="22" t="s">
        <v>188</v>
      </c>
      <c r="I19" s="22" t="s">
        <v>189</v>
      </c>
      <c r="J19" s="21"/>
      <c r="K19" s="13" t="str">
        <f>"145,0"</f>
        <v>145,0</v>
      </c>
      <c r="L19" s="13" t="str">
        <f>"84,7577"</f>
        <v>84,7577</v>
      </c>
      <c r="M19" s="11"/>
    </row>
    <row r="21" spans="1:13" ht="16">
      <c r="F21" s="8"/>
      <c r="G21" s="5"/>
      <c r="K21" s="10"/>
      <c r="M21" s="7"/>
    </row>
    <row r="22" spans="1:13" ht="16">
      <c r="F22" s="8"/>
      <c r="G22" s="5"/>
      <c r="K22" s="10"/>
      <c r="M22" s="7"/>
    </row>
    <row r="23" spans="1:13" ht="18">
      <c r="B23" s="9" t="s">
        <v>7</v>
      </c>
      <c r="C23" s="9"/>
      <c r="G23" s="5"/>
      <c r="K23" s="10"/>
      <c r="M23" s="7"/>
    </row>
    <row r="24" spans="1:13" ht="16">
      <c r="B24" s="14" t="s">
        <v>11</v>
      </c>
      <c r="C24" s="14"/>
      <c r="K24" s="10"/>
      <c r="M24" s="7"/>
    </row>
    <row r="25" spans="1:13" ht="14">
      <c r="B25" s="15"/>
      <c r="C25" s="16" t="s">
        <v>12</v>
      </c>
      <c r="K25" s="10"/>
      <c r="M25" s="7"/>
    </row>
    <row r="26" spans="1:13" ht="14">
      <c r="B26" s="17" t="s">
        <v>13</v>
      </c>
      <c r="C26" s="17" t="s">
        <v>14</v>
      </c>
      <c r="D26" s="17" t="s">
        <v>310</v>
      </c>
      <c r="E26" s="18" t="s">
        <v>16</v>
      </c>
      <c r="F26" s="17" t="s">
        <v>17</v>
      </c>
      <c r="K26" s="10"/>
      <c r="M26" s="7"/>
    </row>
    <row r="27" spans="1:13">
      <c r="B27" s="5" t="s">
        <v>108</v>
      </c>
      <c r="C27" s="5" t="s">
        <v>12</v>
      </c>
      <c r="D27" s="10" t="s">
        <v>71</v>
      </c>
      <c r="E27" s="20">
        <v>160</v>
      </c>
      <c r="F27" s="19">
        <v>96.991996765136705</v>
      </c>
      <c r="K27" s="10"/>
      <c r="M27" s="7"/>
    </row>
    <row r="28" spans="1:13">
      <c r="B28" s="5" t="s">
        <v>98</v>
      </c>
      <c r="C28" s="5" t="s">
        <v>12</v>
      </c>
      <c r="D28" s="10" t="s">
        <v>23</v>
      </c>
      <c r="E28" s="20">
        <v>110</v>
      </c>
      <c r="F28" s="19">
        <v>74.690002202987699</v>
      </c>
      <c r="K28" s="10"/>
      <c r="M28" s="7"/>
    </row>
    <row r="29" spans="1:13">
      <c r="B29" s="5" t="s">
        <v>248</v>
      </c>
      <c r="C29" s="5" t="s">
        <v>12</v>
      </c>
      <c r="D29" s="10" t="s">
        <v>117</v>
      </c>
      <c r="E29" s="20">
        <v>85</v>
      </c>
      <c r="F29" s="19">
        <v>73.397499918937697</v>
      </c>
      <c r="K29" s="10"/>
      <c r="M29" s="7"/>
    </row>
    <row r="30" spans="1:13">
      <c r="K30" s="10"/>
      <c r="M30" s="7"/>
    </row>
    <row r="31" spans="1:13">
      <c r="E31" s="5"/>
      <c r="F31" s="6"/>
      <c r="G31" s="5"/>
      <c r="K31" s="10"/>
      <c r="M31" s="7"/>
    </row>
    <row r="32" spans="1:13">
      <c r="K32" s="10"/>
      <c r="M32" s="7"/>
    </row>
    <row r="33" spans="3:13">
      <c r="K33" s="10"/>
      <c r="M33" s="7"/>
    </row>
    <row r="34" spans="3:13">
      <c r="K34" s="10"/>
      <c r="M34" s="7"/>
    </row>
    <row r="35" spans="3:13">
      <c r="K35" s="10"/>
      <c r="M35" s="7"/>
    </row>
    <row r="36" spans="3:13">
      <c r="K36" s="10"/>
      <c r="M36" s="7"/>
    </row>
    <row r="37" spans="3:13" ht="14">
      <c r="C37" s="15"/>
      <c r="D37" s="16"/>
      <c r="E37" s="5"/>
      <c r="F37" s="6"/>
      <c r="G37" s="5"/>
      <c r="K37" s="10"/>
      <c r="M37" s="7"/>
    </row>
    <row r="38" spans="3:13" ht="14">
      <c r="C38" s="1"/>
      <c r="D38" s="1"/>
      <c r="E38" s="1"/>
      <c r="F38" s="41"/>
      <c r="G38" s="1"/>
      <c r="K38" s="10"/>
      <c r="M38" s="7"/>
    </row>
    <row r="39" spans="3:13">
      <c r="E39" s="10"/>
      <c r="F39" s="20"/>
      <c r="G39" s="19"/>
      <c r="K39" s="10"/>
      <c r="M39" s="7"/>
    </row>
    <row r="40" spans="3:13">
      <c r="E40" s="10"/>
      <c r="F40" s="20"/>
      <c r="G40" s="19"/>
      <c r="K40" s="10"/>
      <c r="M40" s="7"/>
    </row>
    <row r="41" spans="3:13">
      <c r="E41" s="10"/>
      <c r="F41" s="20"/>
      <c r="G41" s="19"/>
      <c r="K41" s="10"/>
      <c r="M41" s="7"/>
    </row>
    <row r="42" spans="3:13">
      <c r="E42" s="5"/>
      <c r="F42" s="6"/>
      <c r="G42" s="5"/>
      <c r="K42" s="10"/>
      <c r="M42" s="7"/>
    </row>
  </sheetData>
  <mergeCells count="16">
    <mergeCell ref="A8:J8"/>
    <mergeCell ref="A12:J12"/>
    <mergeCell ref="A15:J15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4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5.5" style="5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20" bestFit="1" customWidth="1"/>
    <col min="12" max="12" width="8.5" style="7" bestFit="1" customWidth="1"/>
    <col min="13" max="13" width="21.5" style="5" bestFit="1" customWidth="1"/>
    <col min="14" max="16384" width="9.1640625" style="3"/>
  </cols>
  <sheetData>
    <row r="1" spans="1:13" s="2" customFormat="1" ht="29" customHeight="1">
      <c r="A1" s="50" t="s">
        <v>303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138</v>
      </c>
      <c r="H3" s="64"/>
      <c r="I3" s="64"/>
      <c r="J3" s="64"/>
      <c r="K3" s="69" t="s">
        <v>8</v>
      </c>
      <c r="L3" s="62" t="s">
        <v>3</v>
      </c>
      <c r="M3" s="46" t="s">
        <v>2</v>
      </c>
    </row>
    <row r="4" spans="1:13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70"/>
      <c r="L4" s="63"/>
      <c r="M4" s="47"/>
    </row>
    <row r="5" spans="1:13" ht="16">
      <c r="A5" s="48" t="s">
        <v>132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21" t="s">
        <v>18</v>
      </c>
      <c r="B6" s="11" t="s">
        <v>240</v>
      </c>
      <c r="C6" s="11" t="s">
        <v>213</v>
      </c>
      <c r="D6" s="11" t="s">
        <v>214</v>
      </c>
      <c r="E6" s="12" t="s">
        <v>325</v>
      </c>
      <c r="F6" s="11" t="s">
        <v>319</v>
      </c>
      <c r="G6" s="22" t="s">
        <v>34</v>
      </c>
      <c r="H6" s="22" t="s">
        <v>51</v>
      </c>
      <c r="I6" s="22" t="s">
        <v>52</v>
      </c>
      <c r="J6" s="21"/>
      <c r="K6" s="42" t="str">
        <f>"40,0"</f>
        <v>40,0</v>
      </c>
      <c r="L6" s="13" t="str">
        <f>"56,4080"</f>
        <v>56,4080</v>
      </c>
      <c r="M6" s="11"/>
    </row>
    <row r="8" spans="1:13" ht="16">
      <c r="A8" s="65" t="s">
        <v>84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1" t="s">
        <v>18</v>
      </c>
      <c r="B9" s="11" t="s">
        <v>241</v>
      </c>
      <c r="C9" s="11" t="s">
        <v>215</v>
      </c>
      <c r="D9" s="11" t="s">
        <v>216</v>
      </c>
      <c r="E9" s="12" t="s">
        <v>325</v>
      </c>
      <c r="F9" s="11" t="s">
        <v>287</v>
      </c>
      <c r="G9" s="22" t="s">
        <v>101</v>
      </c>
      <c r="H9" s="23" t="s">
        <v>46</v>
      </c>
      <c r="I9" s="23" t="s">
        <v>46</v>
      </c>
      <c r="J9" s="21"/>
      <c r="K9" s="42" t="str">
        <f>"52,5"</f>
        <v>52,5</v>
      </c>
      <c r="L9" s="13" t="str">
        <f>"66,4335"</f>
        <v>66,4335</v>
      </c>
      <c r="M9" s="11" t="s">
        <v>217</v>
      </c>
    </row>
    <row r="11" spans="1:13" ht="16">
      <c r="A11" s="65" t="s">
        <v>89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21" t="s">
        <v>18</v>
      </c>
      <c r="B12" s="11" t="s">
        <v>242</v>
      </c>
      <c r="C12" s="11" t="s">
        <v>218</v>
      </c>
      <c r="D12" s="11" t="s">
        <v>219</v>
      </c>
      <c r="E12" s="12" t="s">
        <v>325</v>
      </c>
      <c r="F12" s="11" t="s">
        <v>320</v>
      </c>
      <c r="G12" s="22" t="s">
        <v>46</v>
      </c>
      <c r="H12" s="22" t="s">
        <v>43</v>
      </c>
      <c r="I12" s="23" t="s">
        <v>136</v>
      </c>
      <c r="J12" s="21"/>
      <c r="K12" s="42" t="str">
        <f>"60,0"</f>
        <v>60,0</v>
      </c>
      <c r="L12" s="13" t="str">
        <f>"67,2420"</f>
        <v>67,2420</v>
      </c>
      <c r="M12" s="11" t="s">
        <v>38</v>
      </c>
    </row>
    <row r="14" spans="1:13" ht="16">
      <c r="A14" s="65" t="s">
        <v>89</v>
      </c>
      <c r="B14" s="65"/>
      <c r="C14" s="66"/>
      <c r="D14" s="66"/>
      <c r="E14" s="66"/>
      <c r="F14" s="66"/>
      <c r="G14" s="66"/>
      <c r="H14" s="66"/>
      <c r="I14" s="66"/>
      <c r="J14" s="66"/>
    </row>
    <row r="15" spans="1:13">
      <c r="A15" s="21" t="s">
        <v>18</v>
      </c>
      <c r="B15" s="11" t="s">
        <v>243</v>
      </c>
      <c r="C15" s="11" t="s">
        <v>220</v>
      </c>
      <c r="D15" s="11" t="s">
        <v>221</v>
      </c>
      <c r="E15" s="12" t="s">
        <v>328</v>
      </c>
      <c r="F15" s="11" t="s">
        <v>319</v>
      </c>
      <c r="G15" s="22" t="s">
        <v>222</v>
      </c>
      <c r="H15" s="22" t="s">
        <v>223</v>
      </c>
      <c r="I15" s="23" t="s">
        <v>224</v>
      </c>
      <c r="J15" s="21"/>
      <c r="K15" s="42" t="str">
        <f>"97,5"</f>
        <v>97,5</v>
      </c>
      <c r="L15" s="13" t="str">
        <f>"83,9280"</f>
        <v>83,9280</v>
      </c>
      <c r="M15" s="11"/>
    </row>
    <row r="17" spans="1:13" ht="16">
      <c r="A17" s="65" t="s">
        <v>37</v>
      </c>
      <c r="B17" s="65"/>
      <c r="C17" s="66"/>
      <c r="D17" s="66"/>
      <c r="E17" s="66"/>
      <c r="F17" s="66"/>
      <c r="G17" s="66"/>
      <c r="H17" s="66"/>
      <c r="I17" s="66"/>
      <c r="J17" s="66"/>
    </row>
    <row r="18" spans="1:13">
      <c r="A18" s="30" t="s">
        <v>18</v>
      </c>
      <c r="B18" s="24" t="s">
        <v>244</v>
      </c>
      <c r="C18" s="24" t="s">
        <v>225</v>
      </c>
      <c r="D18" s="24" t="s">
        <v>226</v>
      </c>
      <c r="E18" s="25" t="s">
        <v>325</v>
      </c>
      <c r="F18" s="24" t="s">
        <v>293</v>
      </c>
      <c r="G18" s="31" t="s">
        <v>154</v>
      </c>
      <c r="H18" s="31" t="s">
        <v>227</v>
      </c>
      <c r="I18" s="31" t="s">
        <v>144</v>
      </c>
      <c r="J18" s="30"/>
      <c r="K18" s="43" t="str">
        <f>"140,0"</f>
        <v>140,0</v>
      </c>
      <c r="L18" s="26" t="str">
        <f>"100,1280"</f>
        <v>100,1280</v>
      </c>
      <c r="M18" s="24"/>
    </row>
    <row r="19" spans="1:13">
      <c r="A19" s="39" t="s">
        <v>76</v>
      </c>
      <c r="B19" s="36" t="s">
        <v>135</v>
      </c>
      <c r="C19" s="36" t="s">
        <v>133</v>
      </c>
      <c r="D19" s="36" t="s">
        <v>228</v>
      </c>
      <c r="E19" s="37" t="s">
        <v>325</v>
      </c>
      <c r="F19" s="36" t="s">
        <v>134</v>
      </c>
      <c r="G19" s="40" t="s">
        <v>196</v>
      </c>
      <c r="H19" s="40" t="s">
        <v>153</v>
      </c>
      <c r="I19" s="40" t="s">
        <v>187</v>
      </c>
      <c r="J19" s="39"/>
      <c r="K19" s="44" t="str">
        <f>"135,0"</f>
        <v>135,0</v>
      </c>
      <c r="L19" s="38" t="str">
        <f>"96,4710"</f>
        <v>96,4710</v>
      </c>
      <c r="M19" s="36"/>
    </row>
    <row r="20" spans="1:13">
      <c r="A20" s="32" t="s">
        <v>245</v>
      </c>
      <c r="B20" s="27" t="s">
        <v>246</v>
      </c>
      <c r="C20" s="27" t="s">
        <v>229</v>
      </c>
      <c r="D20" s="27" t="s">
        <v>230</v>
      </c>
      <c r="E20" s="28" t="s">
        <v>325</v>
      </c>
      <c r="F20" s="27" t="s">
        <v>320</v>
      </c>
      <c r="G20" s="33" t="s">
        <v>224</v>
      </c>
      <c r="H20" s="33" t="s">
        <v>192</v>
      </c>
      <c r="I20" s="34" t="s">
        <v>196</v>
      </c>
      <c r="J20" s="32"/>
      <c r="K20" s="45" t="str">
        <f>"110,0"</f>
        <v>110,0</v>
      </c>
      <c r="L20" s="29" t="str">
        <f>"79,2000"</f>
        <v>79,2000</v>
      </c>
      <c r="M20" s="27" t="s">
        <v>38</v>
      </c>
    </row>
    <row r="22" spans="1:13" ht="16">
      <c r="A22" s="65" t="s">
        <v>19</v>
      </c>
      <c r="B22" s="65"/>
      <c r="C22" s="66"/>
      <c r="D22" s="66"/>
      <c r="E22" s="66"/>
      <c r="F22" s="66"/>
      <c r="G22" s="66"/>
      <c r="H22" s="66"/>
      <c r="I22" s="66"/>
      <c r="J22" s="66"/>
    </row>
    <row r="23" spans="1:13">
      <c r="A23" s="30" t="s">
        <v>18</v>
      </c>
      <c r="B23" s="24" t="s">
        <v>125</v>
      </c>
      <c r="C23" s="24" t="s">
        <v>231</v>
      </c>
      <c r="D23" s="24" t="s">
        <v>99</v>
      </c>
      <c r="E23" s="25" t="s">
        <v>325</v>
      </c>
      <c r="F23" s="24" t="s">
        <v>318</v>
      </c>
      <c r="G23" s="31" t="s">
        <v>232</v>
      </c>
      <c r="H23" s="35" t="s">
        <v>193</v>
      </c>
      <c r="I23" s="35" t="s">
        <v>193</v>
      </c>
      <c r="J23" s="30"/>
      <c r="K23" s="43" t="str">
        <f>"115,0"</f>
        <v>115,0</v>
      </c>
      <c r="L23" s="26" t="str">
        <f>"78,0850"</f>
        <v>78,0850</v>
      </c>
      <c r="M23" s="24" t="s">
        <v>100</v>
      </c>
    </row>
    <row r="24" spans="1:13">
      <c r="A24" s="32" t="s">
        <v>18</v>
      </c>
      <c r="B24" s="27" t="s">
        <v>125</v>
      </c>
      <c r="C24" s="27" t="s">
        <v>233</v>
      </c>
      <c r="D24" s="27" t="s">
        <v>99</v>
      </c>
      <c r="E24" s="28" t="s">
        <v>326</v>
      </c>
      <c r="F24" s="27" t="s">
        <v>318</v>
      </c>
      <c r="G24" s="33" t="s">
        <v>232</v>
      </c>
      <c r="H24" s="34" t="s">
        <v>193</v>
      </c>
      <c r="I24" s="34" t="s">
        <v>193</v>
      </c>
      <c r="J24" s="32"/>
      <c r="K24" s="45" t="str">
        <f>"115,0"</f>
        <v>115,0</v>
      </c>
      <c r="L24" s="29" t="str">
        <f>"92,6869"</f>
        <v>92,6869</v>
      </c>
      <c r="M24" s="27" t="s">
        <v>100</v>
      </c>
    </row>
    <row r="26" spans="1:13" ht="16">
      <c r="A26" s="65" t="s">
        <v>60</v>
      </c>
      <c r="B26" s="65"/>
      <c r="C26" s="66"/>
      <c r="D26" s="66"/>
      <c r="E26" s="66"/>
      <c r="F26" s="66"/>
      <c r="G26" s="66"/>
      <c r="H26" s="66"/>
      <c r="I26" s="66"/>
      <c r="J26" s="66"/>
    </row>
    <row r="27" spans="1:13">
      <c r="A27" s="21" t="s">
        <v>18</v>
      </c>
      <c r="B27" s="11" t="s">
        <v>129</v>
      </c>
      <c r="C27" s="11" t="s">
        <v>234</v>
      </c>
      <c r="D27" s="11" t="s">
        <v>109</v>
      </c>
      <c r="E27" s="12" t="s">
        <v>326</v>
      </c>
      <c r="F27" s="11" t="s">
        <v>288</v>
      </c>
      <c r="G27" s="22" t="s">
        <v>235</v>
      </c>
      <c r="H27" s="22" t="s">
        <v>203</v>
      </c>
      <c r="I27" s="22" t="s">
        <v>147</v>
      </c>
      <c r="J27" s="21"/>
      <c r="K27" s="42" t="str">
        <f>"170,0"</f>
        <v>170,0</v>
      </c>
      <c r="L27" s="13" t="str">
        <f>"131,1877"</f>
        <v>131,1877</v>
      </c>
      <c r="M27" s="11" t="s">
        <v>110</v>
      </c>
    </row>
    <row r="29" spans="1:13" ht="16">
      <c r="A29" s="65" t="s">
        <v>169</v>
      </c>
      <c r="B29" s="65"/>
      <c r="C29" s="66"/>
      <c r="D29" s="66"/>
      <c r="E29" s="66"/>
      <c r="F29" s="66"/>
      <c r="G29" s="66"/>
      <c r="H29" s="66"/>
      <c r="I29" s="66"/>
      <c r="J29" s="66"/>
    </row>
    <row r="30" spans="1:13">
      <c r="A30" s="21" t="s">
        <v>164</v>
      </c>
      <c r="B30" s="11" t="s">
        <v>247</v>
      </c>
      <c r="C30" s="11" t="s">
        <v>237</v>
      </c>
      <c r="D30" s="11" t="s">
        <v>238</v>
      </c>
      <c r="E30" s="12" t="s">
        <v>327</v>
      </c>
      <c r="F30" s="11" t="s">
        <v>290</v>
      </c>
      <c r="G30" s="23" t="s">
        <v>235</v>
      </c>
      <c r="H30" s="23" t="s">
        <v>239</v>
      </c>
      <c r="I30" s="23" t="s">
        <v>239</v>
      </c>
      <c r="J30" s="21"/>
      <c r="K30" s="42">
        <v>0</v>
      </c>
      <c r="L30" s="13" t="str">
        <f>"0,0000"</f>
        <v>0,0000</v>
      </c>
      <c r="M30" s="11"/>
    </row>
    <row r="32" spans="1:13" ht="16">
      <c r="F32" s="8"/>
      <c r="G32" s="5"/>
      <c r="M32" s="7"/>
    </row>
    <row r="33" spans="3:13" ht="16">
      <c r="F33" s="8"/>
      <c r="G33" s="5"/>
      <c r="M33" s="7"/>
    </row>
    <row r="34" spans="3:13" ht="16">
      <c r="F34" s="8"/>
      <c r="G34" s="5"/>
      <c r="M34" s="7"/>
    </row>
    <row r="35" spans="3:13" ht="16">
      <c r="F35" s="8"/>
      <c r="G35" s="5"/>
      <c r="M35" s="7"/>
    </row>
    <row r="36" spans="3:13" ht="16">
      <c r="F36" s="8"/>
      <c r="G36" s="5"/>
      <c r="M36" s="7"/>
    </row>
    <row r="37" spans="3:13" ht="16">
      <c r="F37" s="8"/>
      <c r="G37" s="5"/>
      <c r="M37" s="7"/>
    </row>
    <row r="38" spans="3:13" ht="16">
      <c r="F38" s="8"/>
      <c r="G38" s="5"/>
      <c r="M38" s="7"/>
    </row>
    <row r="39" spans="3:13">
      <c r="G39" s="5"/>
      <c r="M39" s="7"/>
    </row>
    <row r="40" spans="3:13" ht="18">
      <c r="C40" s="9"/>
      <c r="D40" s="9"/>
      <c r="E40" s="5"/>
      <c r="F40" s="6"/>
      <c r="G40" s="5"/>
      <c r="M40" s="7"/>
    </row>
    <row r="41" spans="3:13" ht="16">
      <c r="C41" s="14"/>
      <c r="D41" s="14"/>
      <c r="E41" s="5"/>
      <c r="F41" s="6"/>
      <c r="G41" s="5"/>
      <c r="M41" s="7"/>
    </row>
    <row r="42" spans="3:13" ht="14">
      <c r="C42" s="15"/>
      <c r="D42" s="16"/>
      <c r="E42" s="5"/>
      <c r="F42" s="6"/>
      <c r="G42" s="5"/>
      <c r="M42" s="7"/>
    </row>
    <row r="43" spans="3:13" ht="14">
      <c r="C43" s="1"/>
      <c r="D43" s="1"/>
      <c r="E43" s="1"/>
      <c r="F43" s="41"/>
      <c r="G43" s="1"/>
      <c r="M43" s="7"/>
    </row>
    <row r="44" spans="3:13">
      <c r="E44" s="10"/>
      <c r="F44" s="20"/>
      <c r="G44" s="19"/>
      <c r="M44" s="7"/>
    </row>
    <row r="45" spans="3:13">
      <c r="E45" s="10"/>
      <c r="F45" s="20"/>
      <c r="G45" s="19"/>
      <c r="M45" s="7"/>
    </row>
    <row r="46" spans="3:13">
      <c r="E46" s="10"/>
      <c r="F46" s="20"/>
      <c r="G46" s="19"/>
      <c r="M46" s="7"/>
    </row>
    <row r="47" spans="3:13">
      <c r="E47" s="5"/>
      <c r="F47" s="6"/>
      <c r="G47" s="5"/>
      <c r="M47" s="7"/>
    </row>
    <row r="48" spans="3:13">
      <c r="E48" s="5"/>
      <c r="F48" s="6"/>
      <c r="G48" s="5"/>
      <c r="M48" s="7"/>
    </row>
    <row r="49" spans="3:13" ht="16">
      <c r="C49" s="14"/>
      <c r="D49" s="14"/>
      <c r="E49" s="5"/>
      <c r="F49" s="6"/>
      <c r="G49" s="5"/>
      <c r="M49" s="7"/>
    </row>
    <row r="50" spans="3:13" ht="14">
      <c r="C50" s="15"/>
      <c r="D50" s="16"/>
      <c r="E50" s="5"/>
      <c r="F50" s="6"/>
      <c r="G50" s="5"/>
      <c r="M50" s="7"/>
    </row>
    <row r="51" spans="3:13" ht="14">
      <c r="C51" s="1"/>
      <c r="D51" s="1"/>
      <c r="E51" s="1"/>
      <c r="F51" s="41"/>
      <c r="G51" s="1"/>
      <c r="M51" s="7"/>
    </row>
    <row r="52" spans="3:13">
      <c r="E52" s="10"/>
      <c r="F52" s="20"/>
      <c r="G52" s="19"/>
      <c r="M52" s="7"/>
    </row>
    <row r="53" spans="3:13">
      <c r="E53" s="5"/>
      <c r="F53" s="6"/>
      <c r="G53" s="5"/>
      <c r="M53" s="7"/>
    </row>
    <row r="54" spans="3:13" ht="14">
      <c r="C54" s="15"/>
      <c r="D54" s="16"/>
      <c r="E54" s="5"/>
      <c r="F54" s="6"/>
      <c r="G54" s="5"/>
      <c r="M54" s="7"/>
    </row>
    <row r="55" spans="3:13" ht="14">
      <c r="C55" s="1"/>
      <c r="D55" s="1"/>
      <c r="E55" s="1"/>
      <c r="F55" s="41"/>
      <c r="G55" s="1"/>
      <c r="M55" s="7"/>
    </row>
    <row r="56" spans="3:13">
      <c r="E56" s="10"/>
      <c r="F56" s="20"/>
      <c r="G56" s="19"/>
      <c r="M56" s="7"/>
    </row>
    <row r="57" spans="3:13">
      <c r="E57" s="10"/>
      <c r="F57" s="20"/>
      <c r="G57" s="19"/>
      <c r="M57" s="7"/>
    </row>
    <row r="58" spans="3:13">
      <c r="E58" s="10"/>
      <c r="F58" s="20"/>
      <c r="G58" s="19"/>
      <c r="M58" s="7"/>
    </row>
    <row r="59" spans="3:13">
      <c r="E59" s="5"/>
      <c r="F59" s="6"/>
      <c r="G59" s="5"/>
      <c r="M59" s="7"/>
    </row>
    <row r="60" spans="3:13" ht="14">
      <c r="C60" s="15"/>
      <c r="D60" s="16"/>
      <c r="E60" s="5"/>
      <c r="F60" s="6"/>
      <c r="G60" s="5"/>
      <c r="M60" s="7"/>
    </row>
    <row r="61" spans="3:13" ht="14">
      <c r="C61" s="1"/>
      <c r="D61" s="1"/>
      <c r="E61" s="1"/>
      <c r="F61" s="41"/>
      <c r="G61" s="1"/>
      <c r="M61" s="7"/>
    </row>
    <row r="62" spans="3:13">
      <c r="E62" s="10"/>
      <c r="F62" s="20"/>
      <c r="G62" s="19"/>
      <c r="M62" s="7"/>
    </row>
    <row r="63" spans="3:13">
      <c r="E63" s="10"/>
      <c r="F63" s="20"/>
      <c r="G63" s="19"/>
      <c r="M63" s="7"/>
    </row>
    <row r="64" spans="3:13">
      <c r="E64" s="5"/>
      <c r="F64" s="6"/>
      <c r="G64" s="5"/>
      <c r="M64" s="7"/>
    </row>
  </sheetData>
  <mergeCells count="19">
    <mergeCell ref="A29:J29"/>
    <mergeCell ref="B3:B4"/>
    <mergeCell ref="A8:J8"/>
    <mergeCell ref="A11:J11"/>
    <mergeCell ref="A14:J14"/>
    <mergeCell ref="A17:J17"/>
    <mergeCell ref="A22:J22"/>
    <mergeCell ref="A26:J2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2"/>
  <sheetViews>
    <sheetView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2.83203125" style="5" bestFit="1" customWidth="1"/>
    <col min="7" max="10" width="5.5" style="10" customWidth="1"/>
    <col min="11" max="11" width="10.5" style="20" bestFit="1" customWidth="1"/>
    <col min="12" max="12" width="8.5" style="7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0" t="s">
        <v>304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138</v>
      </c>
      <c r="H3" s="64"/>
      <c r="I3" s="64"/>
      <c r="J3" s="64"/>
      <c r="K3" s="69" t="s">
        <v>8</v>
      </c>
      <c r="L3" s="62" t="s">
        <v>3</v>
      </c>
      <c r="M3" s="46" t="s">
        <v>2</v>
      </c>
    </row>
    <row r="4" spans="1:13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70"/>
      <c r="L4" s="63"/>
      <c r="M4" s="47"/>
    </row>
    <row r="5" spans="1:13" ht="16">
      <c r="A5" s="48" t="s">
        <v>89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21" t="s">
        <v>164</v>
      </c>
      <c r="B6" s="11" t="s">
        <v>206</v>
      </c>
      <c r="C6" s="11" t="s">
        <v>178</v>
      </c>
      <c r="D6" s="11" t="s">
        <v>179</v>
      </c>
      <c r="E6" s="12" t="s">
        <v>329</v>
      </c>
      <c r="F6" s="11" t="s">
        <v>287</v>
      </c>
      <c r="G6" s="23" t="s">
        <v>30</v>
      </c>
      <c r="H6" s="21"/>
      <c r="I6" s="21"/>
      <c r="J6" s="21"/>
      <c r="K6" s="42">
        <v>0</v>
      </c>
      <c r="L6" s="13" t="str">
        <f>"0,0000"</f>
        <v>0,0000</v>
      </c>
      <c r="M6" s="11" t="s">
        <v>102</v>
      </c>
    </row>
    <row r="8" spans="1:13" ht="16">
      <c r="A8" s="65" t="s">
        <v>9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30" t="s">
        <v>18</v>
      </c>
      <c r="B9" s="24" t="s">
        <v>74</v>
      </c>
      <c r="C9" s="24" t="s">
        <v>180</v>
      </c>
      <c r="D9" s="24" t="s">
        <v>36</v>
      </c>
      <c r="E9" s="25" t="s">
        <v>329</v>
      </c>
      <c r="F9" s="24" t="s">
        <v>295</v>
      </c>
      <c r="G9" s="31" t="s">
        <v>50</v>
      </c>
      <c r="H9" s="31" t="s">
        <v>52</v>
      </c>
      <c r="I9" s="31" t="s">
        <v>159</v>
      </c>
      <c r="J9" s="30"/>
      <c r="K9" s="43" t="str">
        <f>"42,5"</f>
        <v>42,5</v>
      </c>
      <c r="L9" s="26" t="str">
        <f>"35,4493"</f>
        <v>35,4493</v>
      </c>
      <c r="M9" s="24" t="s">
        <v>35</v>
      </c>
    </row>
    <row r="10" spans="1:13">
      <c r="A10" s="32" t="s">
        <v>18</v>
      </c>
      <c r="B10" s="27" t="s">
        <v>207</v>
      </c>
      <c r="C10" s="27" t="s">
        <v>181</v>
      </c>
      <c r="D10" s="27" t="s">
        <v>182</v>
      </c>
      <c r="E10" s="28" t="s">
        <v>327</v>
      </c>
      <c r="F10" s="27" t="s">
        <v>292</v>
      </c>
      <c r="G10" s="33" t="s">
        <v>25</v>
      </c>
      <c r="H10" s="33" t="s">
        <v>26</v>
      </c>
      <c r="I10" s="34" t="s">
        <v>30</v>
      </c>
      <c r="J10" s="32"/>
      <c r="K10" s="45" t="str">
        <f>"75,0"</f>
        <v>75,0</v>
      </c>
      <c r="L10" s="29" t="str">
        <f>"66,6689"</f>
        <v>66,6689</v>
      </c>
      <c r="M10" s="27"/>
    </row>
    <row r="12" spans="1:13" ht="16">
      <c r="A12" s="65" t="s">
        <v>37</v>
      </c>
      <c r="B12" s="65"/>
      <c r="C12" s="66"/>
      <c r="D12" s="66"/>
      <c r="E12" s="66"/>
      <c r="F12" s="66"/>
      <c r="G12" s="66"/>
      <c r="H12" s="66"/>
      <c r="I12" s="66"/>
      <c r="J12" s="66"/>
    </row>
    <row r="13" spans="1:13">
      <c r="A13" s="30" t="s">
        <v>18</v>
      </c>
      <c r="B13" s="24" t="s">
        <v>208</v>
      </c>
      <c r="C13" s="24" t="s">
        <v>183</v>
      </c>
      <c r="D13" s="24" t="s">
        <v>94</v>
      </c>
      <c r="E13" s="25" t="s">
        <v>328</v>
      </c>
      <c r="F13" s="24" t="s">
        <v>295</v>
      </c>
      <c r="G13" s="35" t="s">
        <v>30</v>
      </c>
      <c r="H13" s="31" t="s">
        <v>64</v>
      </c>
      <c r="I13" s="35" t="s">
        <v>184</v>
      </c>
      <c r="J13" s="30"/>
      <c r="K13" s="43" t="str">
        <f>"85,0"</f>
        <v>85,0</v>
      </c>
      <c r="L13" s="26" t="str">
        <f>"60,5710"</f>
        <v>60,5710</v>
      </c>
      <c r="M13" s="24" t="s">
        <v>35</v>
      </c>
    </row>
    <row r="14" spans="1:13">
      <c r="A14" s="32" t="s">
        <v>18</v>
      </c>
      <c r="B14" s="27" t="s">
        <v>75</v>
      </c>
      <c r="C14" s="27" t="s">
        <v>185</v>
      </c>
      <c r="D14" s="27" t="s">
        <v>186</v>
      </c>
      <c r="E14" s="28" t="s">
        <v>326</v>
      </c>
      <c r="F14" s="27" t="s">
        <v>311</v>
      </c>
      <c r="G14" s="33" t="s">
        <v>187</v>
      </c>
      <c r="H14" s="33" t="s">
        <v>188</v>
      </c>
      <c r="I14" s="33" t="s">
        <v>189</v>
      </c>
      <c r="J14" s="32"/>
      <c r="K14" s="45" t="str">
        <f>"145,0"</f>
        <v>145,0</v>
      </c>
      <c r="L14" s="29" t="str">
        <f>"122,8729"</f>
        <v>122,8729</v>
      </c>
      <c r="M14" s="27"/>
    </row>
    <row r="16" spans="1:13" ht="16">
      <c r="A16" s="65" t="s">
        <v>19</v>
      </c>
      <c r="B16" s="65"/>
      <c r="C16" s="66"/>
      <c r="D16" s="66"/>
      <c r="E16" s="66"/>
      <c r="F16" s="66"/>
      <c r="G16" s="66"/>
      <c r="H16" s="66"/>
      <c r="I16" s="66"/>
      <c r="J16" s="66"/>
    </row>
    <row r="17" spans="1:13">
      <c r="A17" s="21" t="s">
        <v>18</v>
      </c>
      <c r="B17" s="11" t="s">
        <v>209</v>
      </c>
      <c r="C17" s="11" t="s">
        <v>190</v>
      </c>
      <c r="D17" s="11" t="s">
        <v>191</v>
      </c>
      <c r="E17" s="12" t="s">
        <v>330</v>
      </c>
      <c r="F17" s="11" t="s">
        <v>288</v>
      </c>
      <c r="G17" s="22" t="s">
        <v>192</v>
      </c>
      <c r="H17" s="22" t="s">
        <v>143</v>
      </c>
      <c r="I17" s="22" t="s">
        <v>193</v>
      </c>
      <c r="J17" s="21"/>
      <c r="K17" s="42" t="str">
        <f>"122,5"</f>
        <v>122,5</v>
      </c>
      <c r="L17" s="13" t="str">
        <f>"120,2342"</f>
        <v>120,2342</v>
      </c>
      <c r="M17" s="11" t="s">
        <v>115</v>
      </c>
    </row>
    <row r="19" spans="1:13" ht="16">
      <c r="A19" s="65" t="s">
        <v>28</v>
      </c>
      <c r="B19" s="65"/>
      <c r="C19" s="66"/>
      <c r="D19" s="66"/>
      <c r="E19" s="66"/>
      <c r="F19" s="66"/>
      <c r="G19" s="66"/>
      <c r="H19" s="66"/>
      <c r="I19" s="66"/>
      <c r="J19" s="66"/>
    </row>
    <row r="20" spans="1:13">
      <c r="A20" s="30" t="s">
        <v>18</v>
      </c>
      <c r="B20" s="24" t="s">
        <v>79</v>
      </c>
      <c r="C20" s="24" t="s">
        <v>167</v>
      </c>
      <c r="D20" s="24" t="s">
        <v>168</v>
      </c>
      <c r="E20" s="25" t="s">
        <v>329</v>
      </c>
      <c r="F20" s="24" t="s">
        <v>292</v>
      </c>
      <c r="G20" s="31" t="s">
        <v>25</v>
      </c>
      <c r="H20" s="35" t="s">
        <v>194</v>
      </c>
      <c r="I20" s="35" t="s">
        <v>26</v>
      </c>
      <c r="J20" s="30"/>
      <c r="K20" s="43" t="str">
        <f>"70,0"</f>
        <v>70,0</v>
      </c>
      <c r="L20" s="26" t="str">
        <f>"45,7800"</f>
        <v>45,7800</v>
      </c>
      <c r="M20" s="24" t="s">
        <v>35</v>
      </c>
    </row>
    <row r="21" spans="1:13">
      <c r="A21" s="32" t="s">
        <v>18</v>
      </c>
      <c r="B21" s="27" t="s">
        <v>210</v>
      </c>
      <c r="C21" s="27" t="s">
        <v>195</v>
      </c>
      <c r="D21" s="27" t="s">
        <v>29</v>
      </c>
      <c r="E21" s="28" t="s">
        <v>326</v>
      </c>
      <c r="F21" s="27" t="s">
        <v>296</v>
      </c>
      <c r="G21" s="33" t="s">
        <v>192</v>
      </c>
      <c r="H21" s="33" t="s">
        <v>196</v>
      </c>
      <c r="I21" s="33" t="s">
        <v>193</v>
      </c>
      <c r="J21" s="34" t="s">
        <v>162</v>
      </c>
      <c r="K21" s="45" t="str">
        <f>"122,5"</f>
        <v>122,5</v>
      </c>
      <c r="L21" s="29" t="str">
        <f>"96,2000"</f>
        <v>96,2000</v>
      </c>
      <c r="M21" s="27" t="s">
        <v>115</v>
      </c>
    </row>
    <row r="23" spans="1:13" ht="16">
      <c r="A23" s="65" t="s">
        <v>57</v>
      </c>
      <c r="B23" s="65"/>
      <c r="C23" s="66"/>
      <c r="D23" s="66"/>
      <c r="E23" s="66"/>
      <c r="F23" s="66"/>
      <c r="G23" s="66"/>
      <c r="H23" s="66"/>
      <c r="I23" s="66"/>
      <c r="J23" s="66"/>
    </row>
    <row r="24" spans="1:13">
      <c r="A24" s="21" t="s">
        <v>18</v>
      </c>
      <c r="B24" s="11" t="s">
        <v>211</v>
      </c>
      <c r="C24" s="11" t="s">
        <v>197</v>
      </c>
      <c r="D24" s="11" t="s">
        <v>198</v>
      </c>
      <c r="E24" s="12" t="s">
        <v>331</v>
      </c>
      <c r="F24" s="11" t="s">
        <v>297</v>
      </c>
      <c r="G24" s="22" t="s">
        <v>192</v>
      </c>
      <c r="H24" s="22" t="s">
        <v>196</v>
      </c>
      <c r="I24" s="22" t="s">
        <v>143</v>
      </c>
      <c r="J24" s="21"/>
      <c r="K24" s="42" t="str">
        <f>"120,0"</f>
        <v>120,0</v>
      </c>
      <c r="L24" s="13" t="str">
        <f>"153,7584"</f>
        <v>153,7584</v>
      </c>
      <c r="M24" s="11"/>
    </row>
    <row r="26" spans="1:13" ht="16">
      <c r="A26" s="65" t="s">
        <v>60</v>
      </c>
      <c r="B26" s="65"/>
      <c r="C26" s="66"/>
      <c r="D26" s="66"/>
      <c r="E26" s="66"/>
      <c r="F26" s="66"/>
      <c r="G26" s="66"/>
      <c r="H26" s="66"/>
      <c r="I26" s="66"/>
      <c r="J26" s="66"/>
    </row>
    <row r="27" spans="1:13">
      <c r="A27" s="21" t="s">
        <v>18</v>
      </c>
      <c r="B27" s="11" t="s">
        <v>82</v>
      </c>
      <c r="C27" s="11" t="s">
        <v>62</v>
      </c>
      <c r="D27" s="11" t="s">
        <v>63</v>
      </c>
      <c r="E27" s="12" t="s">
        <v>325</v>
      </c>
      <c r="F27" s="11" t="s">
        <v>288</v>
      </c>
      <c r="G27" s="22" t="s">
        <v>174</v>
      </c>
      <c r="H27" s="22" t="s">
        <v>199</v>
      </c>
      <c r="I27" s="23" t="s">
        <v>200</v>
      </c>
      <c r="J27" s="21"/>
      <c r="K27" s="42" t="str">
        <f>"210,0"</f>
        <v>210,0</v>
      </c>
      <c r="L27" s="13" t="str">
        <f>"123,7530"</f>
        <v>123,7530</v>
      </c>
      <c r="M27" s="11"/>
    </row>
    <row r="29" spans="1:13" ht="16">
      <c r="A29" s="65" t="s">
        <v>111</v>
      </c>
      <c r="B29" s="65"/>
      <c r="C29" s="66"/>
      <c r="D29" s="66"/>
      <c r="E29" s="66"/>
      <c r="F29" s="66"/>
      <c r="G29" s="66"/>
      <c r="H29" s="66"/>
      <c r="I29" s="66"/>
      <c r="J29" s="66"/>
    </row>
    <row r="30" spans="1:13">
      <c r="A30" s="21" t="s">
        <v>18</v>
      </c>
      <c r="B30" s="11" t="s">
        <v>212</v>
      </c>
      <c r="C30" s="11" t="s">
        <v>201</v>
      </c>
      <c r="D30" s="11" t="s">
        <v>202</v>
      </c>
      <c r="E30" s="12" t="s">
        <v>325</v>
      </c>
      <c r="F30" s="11" t="s">
        <v>296</v>
      </c>
      <c r="G30" s="22" t="s">
        <v>203</v>
      </c>
      <c r="H30" s="22" t="s">
        <v>204</v>
      </c>
      <c r="I30" s="21"/>
      <c r="J30" s="21"/>
      <c r="K30" s="42" t="str">
        <f>"167,5"</f>
        <v>167,5</v>
      </c>
      <c r="L30" s="13" t="str">
        <f>"98,0378"</f>
        <v>98,0378</v>
      </c>
      <c r="M30" s="11"/>
    </row>
    <row r="32" spans="1:13" ht="16">
      <c r="A32" s="65" t="s">
        <v>169</v>
      </c>
      <c r="B32" s="65"/>
      <c r="C32" s="66"/>
      <c r="D32" s="66"/>
      <c r="E32" s="66"/>
      <c r="F32" s="66"/>
      <c r="G32" s="66"/>
      <c r="H32" s="66"/>
      <c r="I32" s="66"/>
      <c r="J32" s="66"/>
    </row>
    <row r="33" spans="1:13">
      <c r="A33" s="21" t="s">
        <v>18</v>
      </c>
      <c r="B33" s="11" t="s">
        <v>177</v>
      </c>
      <c r="C33" s="11" t="s">
        <v>170</v>
      </c>
      <c r="D33" s="11" t="s">
        <v>171</v>
      </c>
      <c r="E33" s="12" t="s">
        <v>325</v>
      </c>
      <c r="F33" s="11" t="s">
        <v>288</v>
      </c>
      <c r="G33" s="22" t="s">
        <v>199</v>
      </c>
      <c r="H33" s="22" t="s">
        <v>205</v>
      </c>
      <c r="I33" s="23" t="s">
        <v>200</v>
      </c>
      <c r="J33" s="21"/>
      <c r="K33" s="42" t="str">
        <f>"215,0"</f>
        <v>215,0</v>
      </c>
      <c r="L33" s="13" t="str">
        <f>"120,4645"</f>
        <v>120,4645</v>
      </c>
      <c r="M33" s="11" t="s">
        <v>115</v>
      </c>
    </row>
    <row r="35" spans="1:13" ht="16">
      <c r="F35" s="8"/>
      <c r="G35" s="5"/>
      <c r="M35" s="7"/>
    </row>
    <row r="36" spans="1:13" ht="16">
      <c r="F36" s="8"/>
      <c r="G36" s="5"/>
      <c r="M36" s="7"/>
    </row>
    <row r="37" spans="1:13" ht="16">
      <c r="F37" s="8"/>
      <c r="G37" s="5"/>
      <c r="M37" s="7"/>
    </row>
    <row r="38" spans="1:13" ht="16">
      <c r="F38" s="8"/>
      <c r="G38" s="5"/>
      <c r="M38" s="7"/>
    </row>
    <row r="39" spans="1:13" ht="16">
      <c r="F39" s="8"/>
      <c r="G39" s="5"/>
      <c r="M39" s="7"/>
    </row>
    <row r="40" spans="1:13" ht="16">
      <c r="F40" s="8"/>
      <c r="G40" s="5"/>
      <c r="M40" s="7"/>
    </row>
    <row r="41" spans="1:13" ht="16">
      <c r="F41" s="8"/>
      <c r="G41" s="5"/>
      <c r="M41" s="7"/>
    </row>
    <row r="42" spans="1:13">
      <c r="G42" s="5"/>
      <c r="M42" s="7"/>
    </row>
    <row r="43" spans="1:13" ht="18">
      <c r="C43" s="9"/>
      <c r="D43" s="9"/>
      <c r="E43" s="5"/>
      <c r="F43" s="6"/>
      <c r="G43" s="5"/>
      <c r="M43" s="7"/>
    </row>
    <row r="44" spans="1:13" ht="16">
      <c r="C44" s="14"/>
      <c r="D44" s="14"/>
      <c r="E44" s="5"/>
      <c r="F44" s="6"/>
      <c r="G44" s="5"/>
      <c r="M44" s="7"/>
    </row>
    <row r="45" spans="1:13" ht="14">
      <c r="C45" s="15"/>
      <c r="D45" s="16"/>
      <c r="E45" s="5"/>
      <c r="F45" s="6"/>
      <c r="G45" s="5"/>
      <c r="M45" s="7"/>
    </row>
    <row r="46" spans="1:13" ht="14">
      <c r="C46" s="1"/>
      <c r="D46" s="1"/>
      <c r="E46" s="1"/>
      <c r="F46" s="41"/>
      <c r="G46" s="1"/>
      <c r="M46" s="7"/>
    </row>
    <row r="47" spans="1:13">
      <c r="E47" s="10"/>
      <c r="F47" s="20"/>
      <c r="G47" s="19"/>
      <c r="M47" s="7"/>
    </row>
    <row r="48" spans="1:13">
      <c r="E48" s="10"/>
      <c r="F48" s="20"/>
      <c r="G48" s="19"/>
      <c r="M48" s="7"/>
    </row>
    <row r="49" spans="3:13">
      <c r="E49" s="10"/>
      <c r="F49" s="20"/>
      <c r="G49" s="19"/>
      <c r="M49" s="7"/>
    </row>
    <row r="50" spans="3:13">
      <c r="E50" s="5"/>
      <c r="F50" s="6"/>
      <c r="G50" s="5"/>
      <c r="M50" s="7"/>
    </row>
    <row r="51" spans="3:13" ht="14">
      <c r="C51" s="15"/>
      <c r="D51" s="16"/>
      <c r="E51" s="5"/>
      <c r="F51" s="6"/>
      <c r="G51" s="5"/>
      <c r="M51" s="7"/>
    </row>
    <row r="52" spans="3:13" ht="14">
      <c r="C52" s="1"/>
      <c r="D52" s="1"/>
      <c r="E52" s="1"/>
      <c r="F52" s="41"/>
      <c r="G52" s="1"/>
      <c r="M52" s="7"/>
    </row>
    <row r="53" spans="3:13">
      <c r="E53" s="10"/>
      <c r="F53" s="20"/>
      <c r="G53" s="19"/>
      <c r="M53" s="7"/>
    </row>
    <row r="54" spans="3:13">
      <c r="E54" s="10"/>
      <c r="F54" s="20"/>
      <c r="G54" s="19"/>
      <c r="M54" s="7"/>
    </row>
    <row r="55" spans="3:13">
      <c r="E55" s="10"/>
      <c r="F55" s="20"/>
      <c r="G55" s="19"/>
      <c r="M55" s="7"/>
    </row>
    <row r="56" spans="3:13">
      <c r="E56" s="5"/>
      <c r="F56" s="6"/>
      <c r="G56" s="5"/>
      <c r="M56" s="7"/>
    </row>
    <row r="57" spans="3:13" ht="14">
      <c r="C57" s="15"/>
      <c r="D57" s="16"/>
      <c r="E57" s="5"/>
      <c r="F57" s="6"/>
      <c r="G57" s="5"/>
      <c r="M57" s="7"/>
    </row>
    <row r="58" spans="3:13" ht="14">
      <c r="C58" s="1"/>
      <c r="D58" s="1"/>
      <c r="E58" s="1"/>
      <c r="F58" s="41"/>
      <c r="G58" s="1"/>
      <c r="M58" s="7"/>
    </row>
    <row r="59" spans="3:13">
      <c r="E59" s="10"/>
      <c r="F59" s="20"/>
      <c r="G59" s="19"/>
      <c r="M59" s="7"/>
    </row>
    <row r="60" spans="3:13">
      <c r="E60" s="10"/>
      <c r="F60" s="20"/>
      <c r="G60" s="19"/>
      <c r="M60" s="7"/>
    </row>
    <row r="61" spans="3:13">
      <c r="E61" s="10"/>
      <c r="F61" s="20"/>
      <c r="G61" s="19"/>
      <c r="M61" s="7"/>
    </row>
    <row r="62" spans="3:13">
      <c r="E62" s="5"/>
      <c r="F62" s="6"/>
      <c r="G62" s="5"/>
      <c r="M62" s="7"/>
    </row>
  </sheetData>
  <mergeCells count="20">
    <mergeCell ref="A29:J29"/>
    <mergeCell ref="A32:J32"/>
    <mergeCell ref="B3:B4"/>
    <mergeCell ref="A8:J8"/>
    <mergeCell ref="A12:J12"/>
    <mergeCell ref="A16:J16"/>
    <mergeCell ref="A19:J19"/>
    <mergeCell ref="A23:J23"/>
    <mergeCell ref="A26:J2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0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0" t="s">
        <v>305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138</v>
      </c>
      <c r="H3" s="64"/>
      <c r="I3" s="64"/>
      <c r="J3" s="64"/>
      <c r="K3" s="62" t="s">
        <v>8</v>
      </c>
      <c r="L3" s="62" t="s">
        <v>3</v>
      </c>
      <c r="M3" s="46" t="s">
        <v>2</v>
      </c>
    </row>
    <row r="4" spans="1:13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47"/>
    </row>
    <row r="5" spans="1:13" ht="16">
      <c r="A5" s="48" t="s">
        <v>28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21" t="s">
        <v>18</v>
      </c>
      <c r="B6" s="11" t="s">
        <v>79</v>
      </c>
      <c r="C6" s="11" t="s">
        <v>167</v>
      </c>
      <c r="D6" s="11" t="s">
        <v>168</v>
      </c>
      <c r="E6" s="12" t="s">
        <v>329</v>
      </c>
      <c r="F6" s="11" t="s">
        <v>292</v>
      </c>
      <c r="G6" s="22" t="s">
        <v>41</v>
      </c>
      <c r="H6" s="22" t="s">
        <v>46</v>
      </c>
      <c r="I6" s="22" t="s">
        <v>43</v>
      </c>
      <c r="J6" s="21"/>
      <c r="K6" s="13" t="str">
        <f>"60,0"</f>
        <v>60,0</v>
      </c>
      <c r="L6" s="13" t="str">
        <f>"39,2400"</f>
        <v>39,2400</v>
      </c>
      <c r="M6" s="11" t="s">
        <v>35</v>
      </c>
    </row>
    <row r="8" spans="1:13" ht="16">
      <c r="A8" s="65" t="s">
        <v>169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1" t="s">
        <v>18</v>
      </c>
      <c r="B9" s="11" t="s">
        <v>177</v>
      </c>
      <c r="C9" s="11" t="s">
        <v>170</v>
      </c>
      <c r="D9" s="11" t="s">
        <v>171</v>
      </c>
      <c r="E9" s="12" t="s">
        <v>325</v>
      </c>
      <c r="F9" s="11" t="s">
        <v>288</v>
      </c>
      <c r="G9" s="22" t="s">
        <v>172</v>
      </c>
      <c r="H9" s="22" t="s">
        <v>173</v>
      </c>
      <c r="I9" s="22" t="s">
        <v>174</v>
      </c>
      <c r="J9" s="21"/>
      <c r="K9" s="13" t="str">
        <f>"200,0"</f>
        <v>200,0</v>
      </c>
      <c r="L9" s="13" t="str">
        <f>"112,0600"</f>
        <v>112,0600</v>
      </c>
      <c r="M9" s="11" t="s">
        <v>115</v>
      </c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 ht="16">
      <c r="F16" s="8"/>
      <c r="G16" s="5"/>
      <c r="K16" s="10"/>
      <c r="M16" s="7"/>
    </row>
    <row r="17" spans="3:13" ht="16">
      <c r="F17" s="8"/>
      <c r="G17" s="5"/>
      <c r="K17" s="10"/>
      <c r="M17" s="7"/>
    </row>
    <row r="18" spans="3:13">
      <c r="G18" s="5"/>
      <c r="K18" s="10"/>
      <c r="M18" s="7"/>
    </row>
    <row r="19" spans="3:13" ht="18">
      <c r="C19" s="9"/>
      <c r="D19" s="9"/>
      <c r="E19" s="5"/>
      <c r="F19" s="6"/>
      <c r="G19" s="5"/>
      <c r="K19" s="10"/>
      <c r="M19" s="7"/>
    </row>
    <row r="20" spans="3:13" ht="16">
      <c r="C20" s="14"/>
      <c r="D20" s="14"/>
      <c r="E20" s="5"/>
      <c r="F20" s="6"/>
      <c r="G20" s="5"/>
      <c r="K20" s="10"/>
      <c r="M20" s="7"/>
    </row>
    <row r="21" spans="3:13" ht="14">
      <c r="C21" s="15"/>
      <c r="D21" s="16"/>
      <c r="E21" s="5"/>
      <c r="F21" s="6"/>
      <c r="G21" s="5"/>
      <c r="K21" s="10"/>
      <c r="M21" s="7"/>
    </row>
    <row r="22" spans="3:13" ht="14">
      <c r="C22" s="1"/>
      <c r="D22" s="1"/>
      <c r="E22" s="1"/>
      <c r="F22" s="41"/>
      <c r="G22" s="1"/>
      <c r="K22" s="10"/>
      <c r="M22" s="7"/>
    </row>
    <row r="23" spans="3:13">
      <c r="E23" s="10"/>
      <c r="F23" s="20"/>
      <c r="G23" s="19"/>
      <c r="K23" s="10"/>
      <c r="M23" s="7"/>
    </row>
    <row r="24" spans="3:13">
      <c r="E24" s="5"/>
      <c r="F24" s="6"/>
      <c r="G24" s="5"/>
      <c r="K24" s="10"/>
      <c r="M24" s="7"/>
    </row>
    <row r="25" spans="3:13" ht="14">
      <c r="C25" s="15"/>
      <c r="D25" s="16"/>
      <c r="E25" s="5"/>
      <c r="F25" s="6"/>
      <c r="G25" s="5"/>
      <c r="K25" s="10"/>
      <c r="M25" s="7"/>
    </row>
    <row r="26" spans="3:13" ht="14">
      <c r="C26" s="1"/>
      <c r="D26" s="1"/>
      <c r="E26" s="1"/>
      <c r="F26" s="41"/>
      <c r="G26" s="1"/>
      <c r="K26" s="10"/>
      <c r="M26" s="7"/>
    </row>
    <row r="27" spans="3:13">
      <c r="E27" s="10"/>
      <c r="F27" s="20"/>
      <c r="G27" s="19"/>
      <c r="K27" s="10"/>
      <c r="M27" s="7"/>
    </row>
    <row r="28" spans="3:13">
      <c r="E28" s="5"/>
      <c r="F28" s="6"/>
      <c r="G28" s="5"/>
      <c r="K28" s="10"/>
      <c r="M28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0.6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0" t="s">
        <v>300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322</v>
      </c>
      <c r="B3" s="67" t="s">
        <v>0</v>
      </c>
      <c r="C3" s="60" t="s">
        <v>323</v>
      </c>
      <c r="D3" s="60" t="s">
        <v>6</v>
      </c>
      <c r="E3" s="62" t="s">
        <v>324</v>
      </c>
      <c r="F3" s="64" t="s">
        <v>5</v>
      </c>
      <c r="G3" s="64" t="s">
        <v>139</v>
      </c>
      <c r="H3" s="64"/>
      <c r="I3" s="64"/>
      <c r="J3" s="64"/>
      <c r="K3" s="62" t="s">
        <v>8</v>
      </c>
      <c r="L3" s="62" t="s">
        <v>3</v>
      </c>
      <c r="M3" s="46" t="s">
        <v>2</v>
      </c>
    </row>
    <row r="4" spans="1:13" s="1" customFormat="1" ht="21" customHeight="1" thickBot="1">
      <c r="A4" s="59"/>
      <c r="B4" s="68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63"/>
      <c r="L4" s="63"/>
      <c r="M4" s="47"/>
    </row>
    <row r="5" spans="1:13" ht="16">
      <c r="A5" s="48" t="s">
        <v>156</v>
      </c>
      <c r="B5" s="48"/>
      <c r="C5" s="49"/>
      <c r="D5" s="49"/>
      <c r="E5" s="49"/>
      <c r="F5" s="49"/>
      <c r="G5" s="49"/>
      <c r="H5" s="49"/>
      <c r="I5" s="49"/>
      <c r="J5" s="49"/>
    </row>
    <row r="6" spans="1:13">
      <c r="A6" s="30" t="s">
        <v>18</v>
      </c>
      <c r="B6" s="24" t="s">
        <v>281</v>
      </c>
      <c r="C6" s="24" t="s">
        <v>267</v>
      </c>
      <c r="D6" s="24" t="s">
        <v>268</v>
      </c>
      <c r="E6" s="25" t="s">
        <v>332</v>
      </c>
      <c r="F6" s="24" t="s">
        <v>288</v>
      </c>
      <c r="G6" s="31" t="s">
        <v>184</v>
      </c>
      <c r="H6" s="31" t="s">
        <v>224</v>
      </c>
      <c r="I6" s="31" t="s">
        <v>192</v>
      </c>
      <c r="J6" s="30"/>
      <c r="K6" s="26" t="str">
        <f>"110,0"</f>
        <v>110,0</v>
      </c>
      <c r="L6" s="26" t="str">
        <f>"131,2630"</f>
        <v>131,2630</v>
      </c>
      <c r="M6" s="24" t="s">
        <v>22</v>
      </c>
    </row>
    <row r="7" spans="1:13">
      <c r="A7" s="32" t="s">
        <v>18</v>
      </c>
      <c r="B7" s="27" t="s">
        <v>165</v>
      </c>
      <c r="C7" s="27" t="s">
        <v>157</v>
      </c>
      <c r="D7" s="27" t="s">
        <v>158</v>
      </c>
      <c r="E7" s="28" t="s">
        <v>325</v>
      </c>
      <c r="F7" s="27" t="s">
        <v>289</v>
      </c>
      <c r="G7" s="33" t="s">
        <v>27</v>
      </c>
      <c r="H7" s="33" t="s">
        <v>65</v>
      </c>
      <c r="I7" s="33" t="s">
        <v>145</v>
      </c>
      <c r="J7" s="32"/>
      <c r="K7" s="29" t="str">
        <f>"90,0"</f>
        <v>90,0</v>
      </c>
      <c r="L7" s="29" t="str">
        <f>"105,8940"</f>
        <v>105,8940</v>
      </c>
      <c r="M7" s="27"/>
    </row>
    <row r="9" spans="1:13" ht="16">
      <c r="A9" s="65" t="s">
        <v>89</v>
      </c>
      <c r="B9" s="65"/>
      <c r="C9" s="66"/>
      <c r="D9" s="66"/>
      <c r="E9" s="66"/>
      <c r="F9" s="66"/>
      <c r="G9" s="66"/>
      <c r="H9" s="66"/>
      <c r="I9" s="66"/>
      <c r="J9" s="66"/>
    </row>
    <row r="10" spans="1:13">
      <c r="A10" s="21" t="s">
        <v>18</v>
      </c>
      <c r="B10" s="11" t="s">
        <v>121</v>
      </c>
      <c r="C10" s="11" t="s">
        <v>90</v>
      </c>
      <c r="D10" s="11" t="s">
        <v>91</v>
      </c>
      <c r="E10" s="12" t="s">
        <v>325</v>
      </c>
      <c r="F10" s="11" t="s">
        <v>288</v>
      </c>
      <c r="G10" s="22" t="s">
        <v>142</v>
      </c>
      <c r="H10" s="22" t="s">
        <v>269</v>
      </c>
      <c r="I10" s="23" t="s">
        <v>232</v>
      </c>
      <c r="J10" s="21"/>
      <c r="K10" s="13" t="str">
        <f>"107,5"</f>
        <v>107,5</v>
      </c>
      <c r="L10" s="13" t="str">
        <f>"121,4213"</f>
        <v>121,4213</v>
      </c>
      <c r="M10" s="11" t="s">
        <v>22</v>
      </c>
    </row>
    <row r="12" spans="1:13" ht="16">
      <c r="A12" s="65" t="s">
        <v>84</v>
      </c>
      <c r="B12" s="65"/>
      <c r="C12" s="66"/>
      <c r="D12" s="66"/>
      <c r="E12" s="66"/>
      <c r="F12" s="66"/>
      <c r="G12" s="66"/>
      <c r="H12" s="66"/>
      <c r="I12" s="66"/>
      <c r="J12" s="66"/>
    </row>
    <row r="13" spans="1:13">
      <c r="A13" s="21" t="s">
        <v>18</v>
      </c>
      <c r="B13" s="11" t="s">
        <v>282</v>
      </c>
      <c r="C13" s="11" t="s">
        <v>271</v>
      </c>
      <c r="D13" s="11" t="s">
        <v>272</v>
      </c>
      <c r="E13" s="12" t="s">
        <v>329</v>
      </c>
      <c r="F13" s="11" t="s">
        <v>288</v>
      </c>
      <c r="G13" s="22" t="s">
        <v>33</v>
      </c>
      <c r="H13" s="22" t="s">
        <v>50</v>
      </c>
      <c r="I13" s="23" t="s">
        <v>52</v>
      </c>
      <c r="J13" s="21"/>
      <c r="K13" s="13" t="str">
        <f>"35,0"</f>
        <v>35,0</v>
      </c>
      <c r="L13" s="13" t="str">
        <f>"46,7390"</f>
        <v>46,7390</v>
      </c>
      <c r="M13" s="11" t="s">
        <v>115</v>
      </c>
    </row>
    <row r="15" spans="1:13" ht="16">
      <c r="A15" s="65" t="s">
        <v>28</v>
      </c>
      <c r="B15" s="65"/>
      <c r="C15" s="66"/>
      <c r="D15" s="66"/>
      <c r="E15" s="66"/>
      <c r="F15" s="66"/>
      <c r="G15" s="66"/>
      <c r="H15" s="66"/>
      <c r="I15" s="66"/>
      <c r="J15" s="66"/>
    </row>
    <row r="16" spans="1:13">
      <c r="A16" s="21" t="s">
        <v>18</v>
      </c>
      <c r="B16" s="11" t="s">
        <v>283</v>
      </c>
      <c r="C16" s="11" t="s">
        <v>274</v>
      </c>
      <c r="D16" s="11" t="s">
        <v>275</v>
      </c>
      <c r="E16" s="12" t="s">
        <v>325</v>
      </c>
      <c r="F16" s="11" t="s">
        <v>288</v>
      </c>
      <c r="G16" s="22" t="s">
        <v>173</v>
      </c>
      <c r="H16" s="22" t="s">
        <v>174</v>
      </c>
      <c r="I16" s="22" t="s">
        <v>200</v>
      </c>
      <c r="J16" s="21"/>
      <c r="K16" s="13" t="str">
        <f>"220,0"</f>
        <v>220,0</v>
      </c>
      <c r="L16" s="13" t="str">
        <f>"144,1660"</f>
        <v>144,1660</v>
      </c>
      <c r="M16" s="11" t="s">
        <v>115</v>
      </c>
    </row>
    <row r="18" spans="1:13" ht="16">
      <c r="A18" s="65" t="s">
        <v>57</v>
      </c>
      <c r="B18" s="65"/>
      <c r="C18" s="66"/>
      <c r="D18" s="66"/>
      <c r="E18" s="66"/>
      <c r="F18" s="66"/>
      <c r="G18" s="66"/>
      <c r="H18" s="66"/>
      <c r="I18" s="66"/>
      <c r="J18" s="66"/>
    </row>
    <row r="19" spans="1:13">
      <c r="A19" s="21" t="s">
        <v>18</v>
      </c>
      <c r="B19" s="11" t="s">
        <v>128</v>
      </c>
      <c r="C19" s="11" t="s">
        <v>106</v>
      </c>
      <c r="D19" s="11" t="s">
        <v>107</v>
      </c>
      <c r="E19" s="12" t="s">
        <v>325</v>
      </c>
      <c r="F19" s="11" t="s">
        <v>288</v>
      </c>
      <c r="G19" s="22" t="s">
        <v>276</v>
      </c>
      <c r="H19" s="23" t="s">
        <v>277</v>
      </c>
      <c r="I19" s="23" t="s">
        <v>277</v>
      </c>
      <c r="J19" s="21"/>
      <c r="K19" s="13" t="str">
        <f>"225,0"</f>
        <v>225,0</v>
      </c>
      <c r="L19" s="13" t="str">
        <f>"137,4300"</f>
        <v>137,4300</v>
      </c>
      <c r="M19" s="11"/>
    </row>
    <row r="21" spans="1:13" ht="16">
      <c r="A21" s="65" t="s">
        <v>169</v>
      </c>
      <c r="B21" s="65"/>
      <c r="C21" s="66"/>
      <c r="D21" s="66"/>
      <c r="E21" s="66"/>
      <c r="F21" s="66"/>
      <c r="G21" s="66"/>
      <c r="H21" s="66"/>
      <c r="I21" s="66"/>
      <c r="J21" s="66"/>
    </row>
    <row r="22" spans="1:13">
      <c r="A22" s="21" t="s">
        <v>18</v>
      </c>
      <c r="B22" s="11" t="s">
        <v>247</v>
      </c>
      <c r="C22" s="11" t="s">
        <v>237</v>
      </c>
      <c r="D22" s="11" t="s">
        <v>238</v>
      </c>
      <c r="E22" s="12" t="s">
        <v>327</v>
      </c>
      <c r="F22" s="11" t="s">
        <v>290</v>
      </c>
      <c r="G22" s="22" t="s">
        <v>278</v>
      </c>
      <c r="H22" s="22" t="s">
        <v>279</v>
      </c>
      <c r="I22" s="22" t="s">
        <v>280</v>
      </c>
      <c r="J22" s="21"/>
      <c r="K22" s="13" t="str">
        <f>"255,0"</f>
        <v>255,0</v>
      </c>
      <c r="L22" s="13" t="str">
        <f>"149,0566"</f>
        <v>149,0566</v>
      </c>
      <c r="M22" s="11"/>
    </row>
    <row r="24" spans="1:13" ht="16">
      <c r="F24" s="8"/>
      <c r="G24" s="5"/>
      <c r="K24" s="10"/>
      <c r="M24" s="7"/>
    </row>
    <row r="25" spans="1:13" ht="16">
      <c r="F25" s="8"/>
      <c r="G25" s="5"/>
      <c r="K25" s="10"/>
      <c r="M25" s="7"/>
    </row>
    <row r="26" spans="1:13" ht="16">
      <c r="F26" s="8"/>
      <c r="G26" s="5"/>
      <c r="K26" s="10"/>
      <c r="M26" s="7"/>
    </row>
    <row r="27" spans="1:13" ht="16">
      <c r="F27" s="8"/>
      <c r="G27" s="5"/>
      <c r="K27" s="10"/>
      <c r="M27" s="7"/>
    </row>
    <row r="28" spans="1:13" ht="16">
      <c r="F28" s="8"/>
      <c r="G28" s="5"/>
      <c r="K28" s="10"/>
      <c r="M28" s="7"/>
    </row>
    <row r="29" spans="1:13" ht="16">
      <c r="F29" s="8"/>
      <c r="G29" s="5"/>
      <c r="K29" s="10"/>
      <c r="M29" s="7"/>
    </row>
    <row r="30" spans="1:13" ht="16">
      <c r="F30" s="8"/>
      <c r="G30" s="5"/>
      <c r="K30" s="10"/>
      <c r="M30" s="7"/>
    </row>
    <row r="31" spans="1:13">
      <c r="G31" s="5"/>
      <c r="K31" s="10"/>
      <c r="M31" s="7"/>
    </row>
    <row r="32" spans="1:13" ht="18">
      <c r="C32" s="9"/>
      <c r="D32" s="9"/>
      <c r="E32" s="5"/>
      <c r="F32" s="6"/>
      <c r="G32" s="5"/>
      <c r="K32" s="10"/>
      <c r="M32" s="7"/>
    </row>
    <row r="33" spans="3:13" ht="16">
      <c r="C33" s="14"/>
      <c r="D33" s="14"/>
      <c r="E33" s="5"/>
      <c r="F33" s="6"/>
      <c r="G33" s="5"/>
      <c r="K33" s="10"/>
      <c r="M33" s="7"/>
    </row>
    <row r="34" spans="3:13" ht="14">
      <c r="C34" s="15"/>
      <c r="D34" s="16"/>
      <c r="E34" s="5"/>
      <c r="F34" s="6"/>
      <c r="G34" s="5"/>
      <c r="K34" s="10"/>
      <c r="M34" s="7"/>
    </row>
    <row r="35" spans="3:13" ht="14">
      <c r="C35" s="1"/>
      <c r="D35" s="1"/>
      <c r="E35" s="1"/>
      <c r="F35" s="41"/>
      <c r="G35" s="1"/>
      <c r="K35" s="10"/>
      <c r="M35" s="7"/>
    </row>
    <row r="36" spans="3:13">
      <c r="E36" s="10"/>
      <c r="F36" s="20"/>
      <c r="G36" s="19"/>
      <c r="K36" s="10"/>
      <c r="M36" s="7"/>
    </row>
    <row r="37" spans="3:13">
      <c r="E37" s="5"/>
      <c r="F37" s="6"/>
      <c r="G37" s="5"/>
      <c r="K37" s="10"/>
      <c r="M37" s="7"/>
    </row>
    <row r="38" spans="3:13" ht="14">
      <c r="C38" s="15"/>
      <c r="D38" s="16"/>
      <c r="E38" s="5"/>
      <c r="F38" s="6"/>
      <c r="G38" s="5"/>
      <c r="K38" s="10"/>
      <c r="M38" s="7"/>
    </row>
    <row r="39" spans="3:13" ht="14">
      <c r="C39" s="1"/>
      <c r="D39" s="1"/>
      <c r="E39" s="1"/>
      <c r="F39" s="41"/>
      <c r="G39" s="1"/>
      <c r="K39" s="10"/>
      <c r="M39" s="7"/>
    </row>
    <row r="40" spans="3:13">
      <c r="E40" s="10"/>
      <c r="F40" s="20"/>
      <c r="G40" s="19"/>
      <c r="K40" s="10"/>
      <c r="M40" s="7"/>
    </row>
    <row r="41" spans="3:13">
      <c r="E41" s="10"/>
      <c r="F41" s="20"/>
      <c r="G41" s="19"/>
      <c r="K41" s="10"/>
      <c r="M41" s="7"/>
    </row>
    <row r="42" spans="3:13">
      <c r="E42" s="5"/>
      <c r="F42" s="6"/>
      <c r="G42" s="5"/>
      <c r="K42" s="10"/>
      <c r="M42" s="7"/>
    </row>
    <row r="43" spans="3:13">
      <c r="E43" s="5"/>
      <c r="F43" s="6"/>
      <c r="G43" s="5"/>
      <c r="K43" s="10"/>
      <c r="M43" s="7"/>
    </row>
    <row r="44" spans="3:13" ht="16">
      <c r="C44" s="14" t="s">
        <v>11</v>
      </c>
      <c r="D44" s="14"/>
      <c r="E44" s="5"/>
      <c r="F44" s="6"/>
      <c r="G44" s="5"/>
      <c r="K44" s="10"/>
      <c r="M44" s="7"/>
    </row>
    <row r="45" spans="3:13" ht="14">
      <c r="C45" s="15"/>
      <c r="D45" s="16" t="s">
        <v>70</v>
      </c>
      <c r="E45" s="5"/>
      <c r="F45" s="6"/>
      <c r="G45" s="5"/>
      <c r="K45" s="10"/>
      <c r="M45" s="7"/>
    </row>
    <row r="46" spans="3:13" ht="14">
      <c r="C46" s="17" t="s">
        <v>13</v>
      </c>
      <c r="D46" s="17" t="s">
        <v>14</v>
      </c>
      <c r="E46" s="17" t="s">
        <v>15</v>
      </c>
      <c r="F46" s="18" t="s">
        <v>16</v>
      </c>
      <c r="G46" s="17" t="s">
        <v>17</v>
      </c>
      <c r="K46" s="10"/>
      <c r="M46" s="7"/>
    </row>
    <row r="47" spans="3:13">
      <c r="C47" s="5" t="s">
        <v>270</v>
      </c>
      <c r="D47" s="5" t="s">
        <v>175</v>
      </c>
      <c r="E47" s="10" t="s">
        <v>116</v>
      </c>
      <c r="F47" s="20">
        <v>35</v>
      </c>
      <c r="G47" s="19">
        <v>46.738999485969501</v>
      </c>
      <c r="K47" s="10"/>
      <c r="M47" s="7"/>
    </row>
    <row r="48" spans="3:13">
      <c r="E48" s="5"/>
      <c r="F48" s="6"/>
      <c r="G48" s="5"/>
      <c r="K48" s="10"/>
      <c r="M48" s="7"/>
    </row>
    <row r="49" spans="3:13" ht="14">
      <c r="C49" s="15"/>
      <c r="D49" s="16" t="s">
        <v>12</v>
      </c>
      <c r="E49" s="5"/>
      <c r="F49" s="6"/>
      <c r="G49" s="5"/>
      <c r="K49" s="10"/>
      <c r="M49" s="7"/>
    </row>
    <row r="50" spans="3:13" ht="14">
      <c r="C50" s="17" t="s">
        <v>13</v>
      </c>
      <c r="D50" s="17" t="s">
        <v>14</v>
      </c>
      <c r="E50" s="17" t="s">
        <v>15</v>
      </c>
      <c r="F50" s="18" t="s">
        <v>16</v>
      </c>
      <c r="G50" s="17" t="s">
        <v>17</v>
      </c>
      <c r="K50" s="10"/>
      <c r="M50" s="7"/>
    </row>
    <row r="51" spans="3:13">
      <c r="C51" s="5" t="s">
        <v>273</v>
      </c>
      <c r="D51" s="5" t="s">
        <v>12</v>
      </c>
      <c r="E51" s="10" t="s">
        <v>31</v>
      </c>
      <c r="F51" s="20">
        <v>220</v>
      </c>
      <c r="G51" s="19">
        <v>144.16600465774499</v>
      </c>
      <c r="K51" s="10"/>
      <c r="M51" s="7"/>
    </row>
    <row r="52" spans="3:13">
      <c r="C52" s="5" t="s">
        <v>105</v>
      </c>
      <c r="D52" s="5" t="s">
        <v>12</v>
      </c>
      <c r="E52" s="10" t="s">
        <v>118</v>
      </c>
      <c r="F52" s="20">
        <v>225</v>
      </c>
      <c r="G52" s="19">
        <v>137.43000626564</v>
      </c>
      <c r="K52" s="10"/>
      <c r="M52" s="7"/>
    </row>
    <row r="53" spans="3:13">
      <c r="E53" s="5"/>
      <c r="F53" s="6"/>
      <c r="G53" s="5"/>
      <c r="K53" s="10"/>
      <c r="M53" s="7"/>
    </row>
    <row r="54" spans="3:13" ht="14">
      <c r="C54" s="15"/>
      <c r="D54" s="16" t="s">
        <v>119</v>
      </c>
      <c r="E54" s="5"/>
      <c r="F54" s="6"/>
      <c r="G54" s="5"/>
      <c r="K54" s="10"/>
      <c r="M54" s="7"/>
    </row>
    <row r="55" spans="3:13" ht="14">
      <c r="C55" s="17" t="s">
        <v>13</v>
      </c>
      <c r="D55" s="17" t="s">
        <v>14</v>
      </c>
      <c r="E55" s="17" t="s">
        <v>15</v>
      </c>
      <c r="F55" s="18" t="s">
        <v>16</v>
      </c>
      <c r="G55" s="17" t="s">
        <v>17</v>
      </c>
      <c r="K55" s="10"/>
      <c r="M55" s="7"/>
    </row>
    <row r="56" spans="3:13">
      <c r="C56" s="5" t="s">
        <v>236</v>
      </c>
      <c r="D56" s="5" t="s">
        <v>254</v>
      </c>
      <c r="E56" s="10" t="s">
        <v>176</v>
      </c>
      <c r="F56" s="20">
        <v>255</v>
      </c>
      <c r="G56" s="19">
        <v>149.05657421708099</v>
      </c>
      <c r="K56" s="10"/>
      <c r="M56" s="7"/>
    </row>
    <row r="57" spans="3:13">
      <c r="E57" s="5"/>
      <c r="F57" s="6"/>
      <c r="G57" s="5"/>
      <c r="K57" s="10"/>
      <c r="M57" s="7"/>
    </row>
  </sheetData>
  <mergeCells count="17">
    <mergeCell ref="A21:J21"/>
    <mergeCell ref="A5:J5"/>
    <mergeCell ref="A9:J9"/>
    <mergeCell ref="A12:J12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ПЛ без экипировки ДК</vt:lpstr>
      <vt:lpstr>WRPF ПЛ без экипировки</vt:lpstr>
      <vt:lpstr>WRPF Двоеборье без экип ДК</vt:lpstr>
      <vt:lpstr>WRPF Двоеборье без экип</vt:lpstr>
      <vt:lpstr>WRPF Военный жим ДК</vt:lpstr>
      <vt:lpstr>WRPF Жим лежа без экип ДК</vt:lpstr>
      <vt:lpstr>WRPF Жим лежа без экип</vt:lpstr>
      <vt:lpstr>WRPF Военный жим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2023-06-22T13:55:56Z</dcterms:modified>
</cp:coreProperties>
</file>