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вгуст/"/>
    </mc:Choice>
  </mc:AlternateContent>
  <xr:revisionPtr revIDLastSave="0" documentId="13_ncr:1_{50B9EB75-A3AD-8D45-97B1-07200949F050}" xr6:coauthVersionLast="45" xr6:coauthVersionMax="45" xr10:uidLastSave="{00000000-0000-0000-0000-000000000000}"/>
  <bookViews>
    <workbookView xWindow="480" yWindow="460" windowWidth="28220" windowHeight="16000" firstSheet="8" activeTab="8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 ДК" sheetId="6" r:id="rId3"/>
    <sheet name="WRPF Двоеборье без экип" sheetId="27" r:id="rId4"/>
    <sheet name="WRPF Жим лежа без экип ДК" sheetId="14" r:id="rId5"/>
    <sheet name="WRPF Жим лежа без экип" sheetId="13" r:id="rId6"/>
    <sheet name="WEPF Жим софт многопетельная" sheetId="19" r:id="rId7"/>
    <sheet name="WRPF Военный жим ДК" sheetId="18" r:id="rId8"/>
    <sheet name="WRPF Военный жим" sheetId="12" r:id="rId9"/>
    <sheet name="WRPF Тяга без экипировки ДК" sheetId="24" r:id="rId10"/>
    <sheet name="WRPF Тяга без экипировки" sheetId="23" r:id="rId11"/>
    <sheet name="СПР Пауэрспорт" sheetId="37" r:id="rId12"/>
    <sheet name="СПР Подъем на бицепс ДК" sheetId="36" r:id="rId13"/>
    <sheet name="WRPF Подъем на бицепс ДК" sheetId="32" r:id="rId14"/>
    <sheet name="WRPF Подъем на бицепс" sheetId="3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7" l="1"/>
  <c r="O6" i="37"/>
  <c r="L9" i="36"/>
  <c r="K9" i="36"/>
  <c r="L6" i="36"/>
  <c r="K6" i="36"/>
  <c r="L28" i="32"/>
  <c r="K28" i="32"/>
  <c r="L27" i="32"/>
  <c r="K27" i="32"/>
  <c r="L24" i="32"/>
  <c r="K24" i="32"/>
  <c r="L21" i="32"/>
  <c r="K21" i="32"/>
  <c r="L18" i="32"/>
  <c r="K18" i="32"/>
  <c r="L17" i="32"/>
  <c r="K17" i="32"/>
  <c r="L16" i="32"/>
  <c r="K16" i="32"/>
  <c r="L13" i="32"/>
  <c r="K13" i="32"/>
  <c r="L12" i="32"/>
  <c r="K12" i="32"/>
  <c r="L9" i="32"/>
  <c r="K9" i="32"/>
  <c r="L6" i="32"/>
  <c r="K6" i="32"/>
  <c r="L12" i="31"/>
  <c r="K12" i="31"/>
  <c r="L9" i="31"/>
  <c r="K9" i="31"/>
  <c r="L6" i="31"/>
  <c r="K6" i="31"/>
  <c r="P6" i="27"/>
  <c r="O6" i="27"/>
  <c r="L12" i="24"/>
  <c r="L9" i="24"/>
  <c r="K9" i="24"/>
  <c r="L6" i="24"/>
  <c r="K6" i="24"/>
  <c r="L21" i="23"/>
  <c r="K21" i="23"/>
  <c r="L18" i="23"/>
  <c r="K18" i="23"/>
  <c r="L15" i="23"/>
  <c r="K15" i="23"/>
  <c r="L12" i="23"/>
  <c r="K12" i="23"/>
  <c r="L9" i="23"/>
  <c r="K9" i="23"/>
  <c r="L6" i="23"/>
  <c r="K6" i="23"/>
  <c r="L6" i="19"/>
  <c r="K6" i="19"/>
  <c r="L12" i="18"/>
  <c r="K12" i="18"/>
  <c r="L9" i="18"/>
  <c r="K9" i="18"/>
  <c r="L6" i="18"/>
  <c r="K6" i="18"/>
  <c r="L19" i="14"/>
  <c r="K19" i="14"/>
  <c r="L18" i="14"/>
  <c r="K18" i="14"/>
  <c r="L15" i="14"/>
  <c r="K15" i="14"/>
  <c r="L12" i="14"/>
  <c r="K12" i="14"/>
  <c r="L9" i="14"/>
  <c r="K9" i="14"/>
  <c r="L6" i="14"/>
  <c r="K6" i="14"/>
  <c r="L22" i="13"/>
  <c r="K22" i="13"/>
  <c r="L19" i="13"/>
  <c r="K19" i="13"/>
  <c r="L16" i="13"/>
  <c r="K16" i="13"/>
  <c r="L15" i="13"/>
  <c r="K15" i="13"/>
  <c r="L12" i="13"/>
  <c r="K12" i="13"/>
  <c r="L9" i="13"/>
  <c r="K9" i="13"/>
  <c r="L6" i="13"/>
  <c r="K6" i="13"/>
  <c r="L18" i="12"/>
  <c r="K18" i="12"/>
  <c r="L15" i="12"/>
  <c r="K15" i="12"/>
  <c r="L12" i="12"/>
  <c r="K12" i="12"/>
  <c r="L9" i="12"/>
  <c r="K9" i="12"/>
  <c r="L6" i="12"/>
  <c r="K6" i="12"/>
  <c r="T11" i="9"/>
  <c r="S11" i="9"/>
  <c r="T10" i="9"/>
  <c r="S10" i="9"/>
  <c r="T9" i="9"/>
  <c r="S9" i="9"/>
  <c r="T6" i="9"/>
  <c r="S6" i="9"/>
  <c r="T12" i="8"/>
  <c r="S12" i="8"/>
  <c r="T9" i="8"/>
  <c r="S9" i="8"/>
  <c r="T6" i="8"/>
  <c r="S6" i="8"/>
  <c r="T6" i="6"/>
  <c r="S6" i="6"/>
</calcChain>
</file>

<file path=xl/sharedStrings.xml><?xml version="1.0" encoding="utf-8"?>
<sst xmlns="http://schemas.openxmlformats.org/spreadsheetml/2006/main" count="845" uniqueCount="264">
  <si>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</si>
  <si>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</si>
  <si>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</si>
  <si>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</si>
  <si>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</si>
  <si>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</si>
  <si>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</si>
  <si>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</si>
  <si>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</si>
  <si>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</si>
  <si>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</si>
  <si>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Открытая (03.04.1993)/30</t>
  </si>
  <si>
    <t>51,80</t>
  </si>
  <si>
    <t>100,0</t>
  </si>
  <si>
    <t>107,5</t>
  </si>
  <si>
    <t>45,0</t>
  </si>
  <si>
    <t>47,5</t>
  </si>
  <si>
    <t>50,0</t>
  </si>
  <si>
    <t>112,5</t>
  </si>
  <si>
    <t>115,0</t>
  </si>
  <si>
    <t xml:space="preserve">Мигунов Константин </t>
  </si>
  <si>
    <t>1</t>
  </si>
  <si>
    <t>Кунафина Алина</t>
  </si>
  <si>
    <t>ВЕСОВАЯ КАТЕГОРИЯ   56</t>
  </si>
  <si>
    <t>Открытая (24.12.1972)/50</t>
  </si>
  <si>
    <t>55,00</t>
  </si>
  <si>
    <t>90,0</t>
  </si>
  <si>
    <t>110,0</t>
  </si>
  <si>
    <t>62,5</t>
  </si>
  <si>
    <t>67,5</t>
  </si>
  <si>
    <t>125,0</t>
  </si>
  <si>
    <t>130,0</t>
  </si>
  <si>
    <t xml:space="preserve">Казаков Вячеслав </t>
  </si>
  <si>
    <t>ВЕСОВАЯ КАТЕГОРИЯ   90+</t>
  </si>
  <si>
    <t xml:space="preserve">Осипова Ольга </t>
  </si>
  <si>
    <t>Открытая (07.06.1973)/50</t>
  </si>
  <si>
    <t>111,00</t>
  </si>
  <si>
    <t>150,0</t>
  </si>
  <si>
    <t>160,0</t>
  </si>
  <si>
    <t>175,0</t>
  </si>
  <si>
    <t>102,5</t>
  </si>
  <si>
    <t>170,0</t>
  </si>
  <si>
    <t>180,0</t>
  </si>
  <si>
    <t>ВЕСОВАЯ КАТЕГОРИЯ   110</t>
  </si>
  <si>
    <t>Открытая (15.05.1994)/29</t>
  </si>
  <si>
    <t>109,00</t>
  </si>
  <si>
    <t>220,0</t>
  </si>
  <si>
    <t>225,0</t>
  </si>
  <si>
    <t>230,0</t>
  </si>
  <si>
    <t>185,0</t>
  </si>
  <si>
    <t>192,5</t>
  </si>
  <si>
    <t>260,0</t>
  </si>
  <si>
    <t>275,0</t>
  </si>
  <si>
    <t>290,0</t>
  </si>
  <si>
    <t xml:space="preserve">Мифтахов Рустам </t>
  </si>
  <si>
    <t>Васильева Надежда</t>
  </si>
  <si>
    <t>Осипова Ольга</t>
  </si>
  <si>
    <t>Шакирьянов Вадим</t>
  </si>
  <si>
    <t>ВЕСОВАЯ КАТЕГОРИЯ   75</t>
  </si>
  <si>
    <t>Девушки 14-16 (17.04.2007)/16</t>
  </si>
  <si>
    <t>70,00</t>
  </si>
  <si>
    <t>80,0</t>
  </si>
  <si>
    <t>85,0</t>
  </si>
  <si>
    <t>55,0</t>
  </si>
  <si>
    <t>60,0</t>
  </si>
  <si>
    <t>120,0</t>
  </si>
  <si>
    <t>ВЕСОВАЯ КАТЕГОРИЯ   67.5</t>
  </si>
  <si>
    <t>Юноши 17-19 (19.01.2006)/17</t>
  </si>
  <si>
    <t>67,50</t>
  </si>
  <si>
    <t>155,0</t>
  </si>
  <si>
    <t>165,0</t>
  </si>
  <si>
    <t>105,0</t>
  </si>
  <si>
    <t>195,0</t>
  </si>
  <si>
    <t>Юноши 17-19 (23.05.2006)/17</t>
  </si>
  <si>
    <t>61,40</t>
  </si>
  <si>
    <t>65,0</t>
  </si>
  <si>
    <t>70,0</t>
  </si>
  <si>
    <t>Открытая (17.05.1993)/30</t>
  </si>
  <si>
    <t>66,80</t>
  </si>
  <si>
    <t>135,0</t>
  </si>
  <si>
    <t>190,0</t>
  </si>
  <si>
    <t xml:space="preserve">Миниахметов Расим </t>
  </si>
  <si>
    <t>Егупова Мария</t>
  </si>
  <si>
    <t>Хайруллин Амир</t>
  </si>
  <si>
    <t>2</t>
  </si>
  <si>
    <t>Морозов Артем</t>
  </si>
  <si>
    <t>Зиангиров Руслан</t>
  </si>
  <si>
    <t>Результат</t>
  </si>
  <si>
    <t>Юноши 14-16 (20.03.2016)/7</t>
  </si>
  <si>
    <t>24,20</t>
  </si>
  <si>
    <t>15,0</t>
  </si>
  <si>
    <t>17,5</t>
  </si>
  <si>
    <t>Открытая (19.06.1985)/38</t>
  </si>
  <si>
    <t>74,90</t>
  </si>
  <si>
    <t>ВЕСОВАЯ КАТЕГОРИЯ   90</t>
  </si>
  <si>
    <t>Открытая (06.10.1983)/39</t>
  </si>
  <si>
    <t>87,90</t>
  </si>
  <si>
    <t>ВЕСОВАЯ КАТЕГОРИЯ   100</t>
  </si>
  <si>
    <t>Мастера 60-69 (12.10.1959)/63</t>
  </si>
  <si>
    <t>90,20</t>
  </si>
  <si>
    <t>95,0</t>
  </si>
  <si>
    <t xml:space="preserve">Гадиев Риф </t>
  </si>
  <si>
    <t>ВЕСОВАЯ КАТЕГОРИЯ   140</t>
  </si>
  <si>
    <t>Открытая (18.06.1982)/41</t>
  </si>
  <si>
    <t>138,80</t>
  </si>
  <si>
    <t>205,0</t>
  </si>
  <si>
    <t>210,0</t>
  </si>
  <si>
    <t>Бикбулатов Арсен</t>
  </si>
  <si>
    <t>Бикбулатов Аскар</t>
  </si>
  <si>
    <t>Петров Валерий</t>
  </si>
  <si>
    <t>Басыров Алик</t>
  </si>
  <si>
    <t>Мухаматуллин Ильдар</t>
  </si>
  <si>
    <t>ВЕСОВАЯ КАТЕГОРИЯ   44</t>
  </si>
  <si>
    <t>Девушки 14-16 (05.07.2014)/9</t>
  </si>
  <si>
    <t>43,00</t>
  </si>
  <si>
    <t>20,0</t>
  </si>
  <si>
    <t>22,5</t>
  </si>
  <si>
    <t>ВЕСОВАЯ КАТЕГОРИЯ   82.5</t>
  </si>
  <si>
    <t>Мастера 60-69 (12.04.1961)/62</t>
  </si>
  <si>
    <t>79,60</t>
  </si>
  <si>
    <t>Открытая (21.07.1982)/41</t>
  </si>
  <si>
    <t>87,00</t>
  </si>
  <si>
    <t>172,5</t>
  </si>
  <si>
    <t xml:space="preserve">Соловьев Владислав </t>
  </si>
  <si>
    <t>Открытая (25.06.1991)/32</t>
  </si>
  <si>
    <t>109,70</t>
  </si>
  <si>
    <t>187,5</t>
  </si>
  <si>
    <t xml:space="preserve">Попков Александр </t>
  </si>
  <si>
    <t>ВЕСОВАЯ КАТЕГОРИЯ   125</t>
  </si>
  <si>
    <t>Открытая (11.11.1983)/39</t>
  </si>
  <si>
    <t>113,00</t>
  </si>
  <si>
    <t>Открытая (13.10.1984)/38</t>
  </si>
  <si>
    <t>135,50</t>
  </si>
  <si>
    <t>Бикбулатова Маргарита</t>
  </si>
  <si>
    <t>Лосев Юрий</t>
  </si>
  <si>
    <t>Изосимов Михаил</t>
  </si>
  <si>
    <t>Засов Сергей</t>
  </si>
  <si>
    <t>Яковлев Максим</t>
  </si>
  <si>
    <t>Ахмадиев Руслан</t>
  </si>
  <si>
    <t>ВЕСОВАЯ КАТЕГОРИЯ   48</t>
  </si>
  <si>
    <t>Открытая (19.08.1991)/32</t>
  </si>
  <si>
    <t>47,90</t>
  </si>
  <si>
    <t>Открытая (30.04.1994)/29</t>
  </si>
  <si>
    <t>80,90</t>
  </si>
  <si>
    <t>145,0</t>
  </si>
  <si>
    <t>Мастера 50-59 (13.02.1972)/51</t>
  </si>
  <si>
    <t>89,90</t>
  </si>
  <si>
    <t>167,5</t>
  </si>
  <si>
    <t>177,5</t>
  </si>
  <si>
    <t>Открытая (06.04.1967)/56</t>
  </si>
  <si>
    <t>100,60</t>
  </si>
  <si>
    <t>162,5</t>
  </si>
  <si>
    <t xml:space="preserve">Минниахметов Расим </t>
  </si>
  <si>
    <t>Юниоры (17.07.2001)/22</t>
  </si>
  <si>
    <t>113,40</t>
  </si>
  <si>
    <t>140,0</t>
  </si>
  <si>
    <t>Мастера 40-49 (03.04.1979)/44</t>
  </si>
  <si>
    <t>122,00</t>
  </si>
  <si>
    <t>Полескова Оксана</t>
  </si>
  <si>
    <t>Закиров Айдар</t>
  </si>
  <si>
    <t>Шарафутдинов Рамиль</t>
  </si>
  <si>
    <t>Петров Виталий</t>
  </si>
  <si>
    <t>Беляев Евгений</t>
  </si>
  <si>
    <t>Баимов Аяз</t>
  </si>
  <si>
    <t>Открытая (14.06.1981)/42</t>
  </si>
  <si>
    <t>118,30</t>
  </si>
  <si>
    <t>Голубев Сергей</t>
  </si>
  <si>
    <t>Открытая (08.03.1985)/38</t>
  </si>
  <si>
    <t>81,70</t>
  </si>
  <si>
    <t>250,0</t>
  </si>
  <si>
    <t>280,0</t>
  </si>
  <si>
    <t>300,0</t>
  </si>
  <si>
    <t>Мифтахов Рустам</t>
  </si>
  <si>
    <t>Открытая (13.06.1988)/35</t>
  </si>
  <si>
    <t>88,30</t>
  </si>
  <si>
    <t>75,0</t>
  </si>
  <si>
    <t>Юноши 14-16 (03.07.2014)/9</t>
  </si>
  <si>
    <t>31,45</t>
  </si>
  <si>
    <t>ВЕСОВАЯ КАТЕГОРИЯ   60</t>
  </si>
  <si>
    <t>Юноши 14-16 (08.06.2012)/11</t>
  </si>
  <si>
    <t>57,80</t>
  </si>
  <si>
    <t xml:space="preserve">Григорьев Никита </t>
  </si>
  <si>
    <t>Мухаматуллина Регина</t>
  </si>
  <si>
    <t>Мухаматуллин Роберт</t>
  </si>
  <si>
    <t>Аптыкаев Геннадий</t>
  </si>
  <si>
    <t>Открытая (07.11.1985)/37</t>
  </si>
  <si>
    <t>59,00</t>
  </si>
  <si>
    <t>Юноши 17-19 (28.11.2003)/19</t>
  </si>
  <si>
    <t>82,30</t>
  </si>
  <si>
    <t>Артамкина Наталья</t>
  </si>
  <si>
    <t>Карасев Егор</t>
  </si>
  <si>
    <t>-</t>
  </si>
  <si>
    <t>135,45</t>
  </si>
  <si>
    <t>25,0</t>
  </si>
  <si>
    <t>30,0</t>
  </si>
  <si>
    <t>32,5</t>
  </si>
  <si>
    <t>40,0</t>
  </si>
  <si>
    <t>73,00</t>
  </si>
  <si>
    <t>73,60</t>
  </si>
  <si>
    <t xml:space="preserve">Саратов/Саратовская область </t>
  </si>
  <si>
    <t>57,5</t>
  </si>
  <si>
    <t xml:space="preserve">Власов Денис </t>
  </si>
  <si>
    <t>80,65</t>
  </si>
  <si>
    <t>52,5</t>
  </si>
  <si>
    <t>72,5</t>
  </si>
  <si>
    <t>Открытая (09.08.1995)/28</t>
  </si>
  <si>
    <t>81,80</t>
  </si>
  <si>
    <t>87,30</t>
  </si>
  <si>
    <t>118,25</t>
  </si>
  <si>
    <t>77,5</t>
  </si>
  <si>
    <t>Садыков Чингиз</t>
  </si>
  <si>
    <t>Никулин Максим</t>
  </si>
  <si>
    <t>Голяков Александр</t>
  </si>
  <si>
    <t>Светляков Дмитрий</t>
  </si>
  <si>
    <t>Масленников Никита</t>
  </si>
  <si>
    <t>78,20</t>
  </si>
  <si>
    <t>Перепелкин Кирилл</t>
  </si>
  <si>
    <t>Открытая (19.01.1990)/33</t>
  </si>
  <si>
    <t>Гайсин Ринат</t>
  </si>
  <si>
    <t>Всероссийский мастерский турнир «Время первых»
WRPF Пауэрлифтинг без экипировки ДК
Салават/Республика Башкортостан, 26 августа 2023 года</t>
  </si>
  <si>
    <t>Всероссийский мастерский турнир «Время первых»
WRPF Пауэрлифтинг без экипировки
Салават/Республика Башкортостан, 26 августа 2023 года</t>
  </si>
  <si>
    <t>Всероссийский мастерский турнир «Время первых»
WRPF Пауэрлифтинг классический в бинтах ДК
Салават/Республика Башкортостан, 26 августа 2023 года</t>
  </si>
  <si>
    <t>Всероссийский мастерский турнир «Время первых»
WRPF Силовое двоеборье без экипировки
Салават/Республика Башкортостан, 26 августа 2023 года</t>
  </si>
  <si>
    <t>Всероссийский мастерский турнир «Время первых»
WRPF Жим лежа без экипировки ДК
Салават/Республика Башкортостан, 26 августа 2023 года</t>
  </si>
  <si>
    <t>Всероссийский мастерский турнир «Время первых»
WRPF Жим лежа без экипировки
Салават/Республика Башкортостан, 26 августа 2023 года</t>
  </si>
  <si>
    <t>Всероссийский мастерский турнир «Время первых»
WEPF Жим лежа в многопетельной софт экипировке
Салават/Республика Башкортостан, 26 августа 2023 года</t>
  </si>
  <si>
    <t>Всероссийский мастерский турнир «Время первых»
WRPF Военный жим лежа с ДК
Салават/Республика Башкортостан, 26 августа 2023 года</t>
  </si>
  <si>
    <t>Всероссийский мастерский турнир «Время первых»
WRPF Военный жим лежа
Салават/Республика Башкортостан, 26 августа 2023 года</t>
  </si>
  <si>
    <t>Всероссийский мастерский турнир «Время первых»
WRPF Становая тяга без экипировки ДК
Салават/Республика Башкортостан, 26 августа 2023 года</t>
  </si>
  <si>
    <t>Всероссийский мастерский турнир «Время первых»
WRPF Становая тяга без экипировки
Салават/Республика Башкортостан, 26 августа 2023 года</t>
  </si>
  <si>
    <t>Всероссийский мастерский турнир «Время первых»
СПР Пауэрспорт
Салават/Республика Башкортостан, 26 августа 2023 года</t>
  </si>
  <si>
    <t>Всероссийский мастерский турнир «Время первых»
СПР Строгий подъем штанги на бицепс ДК
Салават/Республика Башкортостан, 26 августа 2023 года</t>
  </si>
  <si>
    <t>Всероссийский мастерский турнир «Время первых»
WRPF Строгий подъем штанги на бицепс ДК
Салават/Республика Башкортостан, 26 августа 2023 года</t>
  </si>
  <si>
    <t>Всероссийский мастерский турнир «Время первых»
WRPF Строгий подъем штанги на бицепс
Салават/Республика Башкортостан, 26 августа 2023 года</t>
  </si>
  <si>
    <t>Россия, Республика Башкортостан, Стерлитамак</t>
  </si>
  <si>
    <t>Россия, Республика Башкортостан, Уфа</t>
  </si>
  <si>
    <t>Россия, Республика Башкортостан, Кандры</t>
  </si>
  <si>
    <t>Россия, Республика Башкортостан, Белебей</t>
  </si>
  <si>
    <t>Россия, Республика Башкортостан, Салават</t>
  </si>
  <si>
    <t>Россия, Республика Башкортостан, Ишимбай</t>
  </si>
  <si>
    <t>Россия, Республика Башкортостан, Дюртюли</t>
  </si>
  <si>
    <t>Юноши 13-19 (09.03.2006)/17</t>
  </si>
  <si>
    <t>Юноши 13-19 (04.02.2006)/17</t>
  </si>
  <si>
    <t>Юноши 13-19 (19.01.2006)/17</t>
  </si>
  <si>
    <t>Юноши 13-19 (20.07.2005)/18</t>
  </si>
  <si>
    <t>Юниоры 20-23 (13.11.2001)/21</t>
  </si>
  <si>
    <t>Юниоры 20-23 (21.12.2000)/22</t>
  </si>
  <si>
    <t>Мастера 50-59 (06.04.1967)/56</t>
  </si>
  <si>
    <t>Юноши 13-19 (08.06.2012)/11</t>
  </si>
  <si>
    <t>Россия, Саратовская область, Саратов</t>
  </si>
  <si>
    <t>Россия, Самарская область, Тольятти</t>
  </si>
  <si>
    <t>№</t>
  </si>
  <si>
    <t>Жим</t>
  </si>
  <si>
    <t>Тяга</t>
  </si>
  <si>
    <t xml:space="preserve">
Дата рождения/Возраст</t>
  </si>
  <si>
    <t>Возрастная группа</t>
  </si>
  <si>
    <t>T</t>
  </si>
  <si>
    <t>O</t>
  </si>
  <si>
    <t>J</t>
  </si>
  <si>
    <t>M2</t>
  </si>
  <si>
    <t>M1</t>
  </si>
  <si>
    <t>T1</t>
  </si>
  <si>
    <t>M3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</si>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</sst>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7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7.83203125" style="5" customWidth="1"/>
    <col min="4" max="4" width="13.6640625" style="5" bestFit="1" customWidth="1"/>
    <col min="5" max="5" width="10.5" style="6" bestFit="1" customWidth="1"/>
    <col min="6" max="6" width="42" style="5" customWidth="1"/>
    <col min="7" max="7" width="5.6640625" style="10" bestFit="1" customWidth="1"/>
    <col min="8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52" t="s">
        <v>219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58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0" t="s">
        <v>21</v>
      </c>
      <c r="B6" s="11" t="s">
        <v>82</v>
      </c>
      <c r="C6" s="11" t="s">
        <v>59</v>
      </c>
      <c r="D6" s="11" t="s">
        <v>60</v>
      </c>
      <c r="E6" s="12" t="s">
        <v>261</v>
      </c>
      <c r="F6" s="11" t="s">
        <v>234</v>
      </c>
      <c r="G6" s="18" t="s">
        <v>61</v>
      </c>
      <c r="H6" s="19" t="s">
        <v>62</v>
      </c>
      <c r="I6" s="19" t="s">
        <v>26</v>
      </c>
      <c r="J6" s="20"/>
      <c r="K6" s="19" t="s">
        <v>17</v>
      </c>
      <c r="L6" s="19" t="s">
        <v>63</v>
      </c>
      <c r="M6" s="18" t="s">
        <v>64</v>
      </c>
      <c r="N6" s="20"/>
      <c r="O6" s="19" t="s">
        <v>27</v>
      </c>
      <c r="P6" s="19" t="s">
        <v>19</v>
      </c>
      <c r="Q6" s="19" t="s">
        <v>65</v>
      </c>
      <c r="R6" s="20"/>
      <c r="S6" s="13" t="str">
        <f>"265,0"</f>
        <v>265,0</v>
      </c>
      <c r="T6" s="13" t="str">
        <f>"263,6220"</f>
        <v>263,6220</v>
      </c>
      <c r="U6" s="11" t="s">
        <v>32</v>
      </c>
    </row>
    <row r="8" spans="1:21" ht="16">
      <c r="A8" s="42" t="s">
        <v>66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>
      <c r="A9" s="31" t="s">
        <v>21</v>
      </c>
      <c r="B9" s="21" t="s">
        <v>83</v>
      </c>
      <c r="C9" s="21" t="s">
        <v>67</v>
      </c>
      <c r="D9" s="21" t="s">
        <v>68</v>
      </c>
      <c r="E9" s="22" t="s">
        <v>263</v>
      </c>
      <c r="F9" s="21" t="s">
        <v>235</v>
      </c>
      <c r="G9" s="30" t="s">
        <v>69</v>
      </c>
      <c r="H9" s="30" t="s">
        <v>38</v>
      </c>
      <c r="I9" s="30" t="s">
        <v>70</v>
      </c>
      <c r="J9" s="31"/>
      <c r="K9" s="30" t="s">
        <v>13</v>
      </c>
      <c r="L9" s="30" t="s">
        <v>40</v>
      </c>
      <c r="M9" s="32" t="s">
        <v>71</v>
      </c>
      <c r="N9" s="31"/>
      <c r="O9" s="30" t="s">
        <v>42</v>
      </c>
      <c r="P9" s="30" t="s">
        <v>49</v>
      </c>
      <c r="Q9" s="30" t="s">
        <v>72</v>
      </c>
      <c r="R9" s="31"/>
      <c r="S9" s="23" t="str">
        <f>"462,5"</f>
        <v>462,5</v>
      </c>
      <c r="T9" s="23" t="str">
        <f>"356,5875"</f>
        <v>356,5875</v>
      </c>
      <c r="U9" s="21"/>
    </row>
    <row r="10" spans="1:21">
      <c r="A10" s="35" t="s">
        <v>84</v>
      </c>
      <c r="B10" s="24" t="s">
        <v>85</v>
      </c>
      <c r="C10" s="24" t="s">
        <v>73</v>
      </c>
      <c r="D10" s="24" t="s">
        <v>74</v>
      </c>
      <c r="E10" s="25" t="s">
        <v>263</v>
      </c>
      <c r="F10" s="24" t="s">
        <v>234</v>
      </c>
      <c r="G10" s="33" t="s">
        <v>61</v>
      </c>
      <c r="H10" s="33" t="s">
        <v>62</v>
      </c>
      <c r="I10" s="34" t="s">
        <v>62</v>
      </c>
      <c r="J10" s="35"/>
      <c r="K10" s="34" t="s">
        <v>64</v>
      </c>
      <c r="L10" s="34" t="s">
        <v>75</v>
      </c>
      <c r="M10" s="34" t="s">
        <v>76</v>
      </c>
      <c r="N10" s="35"/>
      <c r="O10" s="34" t="s">
        <v>26</v>
      </c>
      <c r="P10" s="34" t="s">
        <v>13</v>
      </c>
      <c r="Q10" s="34" t="s">
        <v>27</v>
      </c>
      <c r="R10" s="35"/>
      <c r="S10" s="26" t="str">
        <f>"265,0"</f>
        <v>265,0</v>
      </c>
      <c r="T10" s="26" t="str">
        <f>"221,3545"</f>
        <v>221,3545</v>
      </c>
      <c r="U10" s="24" t="s">
        <v>34</v>
      </c>
    </row>
    <row r="11" spans="1:21">
      <c r="A11" s="37" t="s">
        <v>21</v>
      </c>
      <c r="B11" s="27" t="s">
        <v>86</v>
      </c>
      <c r="C11" s="27" t="s">
        <v>77</v>
      </c>
      <c r="D11" s="27" t="s">
        <v>78</v>
      </c>
      <c r="E11" s="28" t="s">
        <v>257</v>
      </c>
      <c r="F11" s="27" t="s">
        <v>236</v>
      </c>
      <c r="G11" s="36" t="s">
        <v>30</v>
      </c>
      <c r="H11" s="36" t="s">
        <v>31</v>
      </c>
      <c r="I11" s="36" t="s">
        <v>79</v>
      </c>
      <c r="J11" s="37"/>
      <c r="K11" s="36" t="s">
        <v>13</v>
      </c>
      <c r="L11" s="36" t="s">
        <v>71</v>
      </c>
      <c r="M11" s="38" t="s">
        <v>27</v>
      </c>
      <c r="N11" s="37"/>
      <c r="O11" s="36" t="s">
        <v>41</v>
      </c>
      <c r="P11" s="36" t="s">
        <v>42</v>
      </c>
      <c r="Q11" s="38" t="s">
        <v>80</v>
      </c>
      <c r="R11" s="37"/>
      <c r="S11" s="29" t="str">
        <f>"420,0"</f>
        <v>420,0</v>
      </c>
      <c r="T11" s="29" t="str">
        <f>"326,5500"</f>
        <v>326,5500</v>
      </c>
      <c r="U11" s="27" t="s">
        <v>81</v>
      </c>
    </row>
    <row r="13" spans="1:21" ht="16">
      <c r="F13" s="8"/>
      <c r="G13" s="5"/>
    </row>
    <row r="14" spans="1:21" ht="16">
      <c r="F14" s="8"/>
      <c r="G14" s="5"/>
    </row>
    <row r="15" spans="1:21" ht="16">
      <c r="F15" s="8"/>
      <c r="G15" s="5"/>
    </row>
    <row r="16" spans="1:21" ht="16">
      <c r="F16" s="8"/>
      <c r="G16" s="5"/>
    </row>
    <row r="17" spans="3:7" ht="16">
      <c r="F17" s="8"/>
      <c r="G17" s="5"/>
    </row>
    <row r="18" spans="3:7" ht="16">
      <c r="F18" s="8"/>
      <c r="G18" s="5"/>
    </row>
    <row r="19" spans="3:7" ht="16">
      <c r="F19" s="8"/>
      <c r="G19" s="5"/>
    </row>
    <row r="20" spans="3:7">
      <c r="G20" s="5"/>
    </row>
    <row r="21" spans="3:7" ht="18">
      <c r="C21" s="9"/>
      <c r="D21" s="9"/>
      <c r="E21" s="5"/>
      <c r="F21" s="6"/>
      <c r="G21" s="5"/>
    </row>
    <row r="22" spans="3:7" ht="16">
      <c r="C22" s="39"/>
      <c r="D22" s="39"/>
      <c r="E22" s="5"/>
      <c r="F22" s="6"/>
      <c r="G22" s="5"/>
    </row>
    <row r="23" spans="3:7" ht="14">
      <c r="C23" s="14"/>
      <c r="D23" s="15"/>
      <c r="E23" s="5"/>
      <c r="F23" s="6"/>
      <c r="G23" s="5"/>
    </row>
    <row r="24" spans="3:7" ht="14">
      <c r="C24" s="1"/>
      <c r="D24" s="1"/>
      <c r="E24" s="1"/>
      <c r="F24" s="40"/>
      <c r="G24" s="1"/>
    </row>
    <row r="25" spans="3:7">
      <c r="E25" s="10"/>
      <c r="F25" s="17"/>
      <c r="G25" s="16"/>
    </row>
    <row r="26" spans="3:7">
      <c r="E26" s="5"/>
      <c r="F26" s="6"/>
      <c r="G26" s="5"/>
    </row>
    <row r="27" spans="3:7">
      <c r="E27" s="5"/>
      <c r="F27" s="6"/>
      <c r="G27" s="5"/>
    </row>
    <row r="28" spans="3:7" ht="16">
      <c r="C28" s="39"/>
      <c r="D28" s="39"/>
      <c r="E28" s="5"/>
      <c r="F28" s="6"/>
      <c r="G28" s="5"/>
    </row>
    <row r="29" spans="3:7" ht="14">
      <c r="C29" s="14"/>
      <c r="D29" s="15"/>
      <c r="E29" s="5"/>
      <c r="F29" s="6"/>
      <c r="G29" s="5"/>
    </row>
    <row r="30" spans="3:7" ht="14">
      <c r="C30" s="1"/>
      <c r="D30" s="1"/>
      <c r="E30" s="1"/>
      <c r="F30" s="40"/>
      <c r="G30" s="1"/>
    </row>
    <row r="31" spans="3:7">
      <c r="E31" s="10"/>
      <c r="F31" s="17"/>
      <c r="G31" s="16"/>
    </row>
    <row r="32" spans="3:7">
      <c r="E32" s="10"/>
      <c r="F32" s="17"/>
      <c r="G32" s="16"/>
    </row>
    <row r="33" spans="3:7">
      <c r="E33" s="5"/>
      <c r="F33" s="6"/>
      <c r="G33" s="5"/>
    </row>
    <row r="34" spans="3:7" ht="14">
      <c r="C34" s="14"/>
      <c r="D34" s="15"/>
      <c r="E34" s="5"/>
      <c r="F34" s="6"/>
      <c r="G34" s="5"/>
    </row>
    <row r="35" spans="3:7" ht="14">
      <c r="C35" s="1"/>
      <c r="D35" s="1"/>
      <c r="E35" s="1"/>
      <c r="F35" s="40"/>
      <c r="G35" s="1"/>
    </row>
    <row r="36" spans="3:7">
      <c r="E36" s="10"/>
      <c r="F36" s="17"/>
      <c r="G36" s="16"/>
    </row>
    <row r="37" spans="3:7">
      <c r="E37" s="5"/>
      <c r="F37" s="6"/>
      <c r="G37" s="5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40.332031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17" bestFit="1" customWidth="1"/>
    <col min="12" max="12" width="8.5" style="7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2" t="s">
        <v>228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9</v>
      </c>
      <c r="H3" s="64"/>
      <c r="I3" s="64"/>
      <c r="J3" s="64"/>
      <c r="K3" s="65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66"/>
      <c r="L4" s="47"/>
      <c r="M4" s="49"/>
    </row>
    <row r="5" spans="1:13" ht="16">
      <c r="A5" s="50" t="s">
        <v>178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189</v>
      </c>
      <c r="C6" s="11" t="s">
        <v>185</v>
      </c>
      <c r="D6" s="11" t="s">
        <v>186</v>
      </c>
      <c r="E6" s="12" t="s">
        <v>257</v>
      </c>
      <c r="F6" s="11" t="s">
        <v>235</v>
      </c>
      <c r="G6" s="19" t="s">
        <v>14</v>
      </c>
      <c r="H6" s="19" t="s">
        <v>19</v>
      </c>
      <c r="I6" s="19" t="s">
        <v>65</v>
      </c>
      <c r="J6" s="20"/>
      <c r="K6" s="41" t="str">
        <f>"120,0"</f>
        <v>120,0</v>
      </c>
      <c r="L6" s="13" t="str">
        <f>"135,5400"</f>
        <v>135,5400</v>
      </c>
      <c r="M6" s="11" t="s">
        <v>181</v>
      </c>
    </row>
    <row r="8" spans="1:13" ht="16">
      <c r="A8" s="42" t="s">
        <v>117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190</v>
      </c>
      <c r="C9" s="11" t="s">
        <v>187</v>
      </c>
      <c r="D9" s="11" t="s">
        <v>188</v>
      </c>
      <c r="E9" s="12" t="s">
        <v>263</v>
      </c>
      <c r="F9" s="11" t="s">
        <v>234</v>
      </c>
      <c r="G9" s="19" t="s">
        <v>37</v>
      </c>
      <c r="H9" s="19" t="s">
        <v>70</v>
      </c>
      <c r="I9" s="19" t="s">
        <v>42</v>
      </c>
      <c r="J9" s="20"/>
      <c r="K9" s="41" t="str">
        <f>"180,0"</f>
        <v>180,0</v>
      </c>
      <c r="L9" s="13" t="str">
        <f>"120,7620"</f>
        <v>120,7620</v>
      </c>
      <c r="M9" s="11" t="s">
        <v>32</v>
      </c>
    </row>
    <row r="11" spans="1:13" ht="16">
      <c r="A11" s="42" t="s">
        <v>128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191</v>
      </c>
      <c r="B12" s="11" t="s">
        <v>163</v>
      </c>
      <c r="C12" s="11" t="s">
        <v>156</v>
      </c>
      <c r="D12" s="11" t="s">
        <v>157</v>
      </c>
      <c r="E12" s="12" t="s">
        <v>260</v>
      </c>
      <c r="F12" s="11" t="s">
        <v>237</v>
      </c>
      <c r="G12" s="18" t="s">
        <v>169</v>
      </c>
      <c r="H12" s="18" t="s">
        <v>169</v>
      </c>
      <c r="I12" s="18" t="s">
        <v>169</v>
      </c>
      <c r="J12" s="20"/>
      <c r="K12" s="41">
        <v>0</v>
      </c>
      <c r="L12" s="13" t="str">
        <f>"0,0000"</f>
        <v>0,0000</v>
      </c>
      <c r="M12" s="11"/>
    </row>
    <row r="14" spans="1:13" ht="16">
      <c r="F14" s="8"/>
      <c r="G14" s="5"/>
      <c r="M14" s="7"/>
    </row>
    <row r="15" spans="1:13" ht="16">
      <c r="F15" s="8"/>
      <c r="G15" s="5"/>
      <c r="M15" s="7"/>
    </row>
    <row r="16" spans="1:13" ht="16">
      <c r="F16" s="8"/>
      <c r="G16" s="5"/>
      <c r="M16" s="7"/>
    </row>
    <row r="17" spans="3:13" ht="16">
      <c r="F17" s="8"/>
      <c r="G17" s="5"/>
      <c r="M17" s="7"/>
    </row>
    <row r="18" spans="3:13" ht="16">
      <c r="F18" s="8"/>
      <c r="G18" s="5"/>
      <c r="M18" s="7"/>
    </row>
    <row r="19" spans="3:13" ht="16">
      <c r="F19" s="8"/>
      <c r="G19" s="5"/>
      <c r="M19" s="7"/>
    </row>
    <row r="20" spans="3:13" ht="16">
      <c r="F20" s="8"/>
      <c r="G20" s="5"/>
      <c r="M20" s="7"/>
    </row>
    <row r="21" spans="3:13">
      <c r="G21" s="5"/>
      <c r="M21" s="7"/>
    </row>
    <row r="22" spans="3:13" ht="18">
      <c r="C22" s="9"/>
      <c r="D22" s="9"/>
      <c r="E22" s="5"/>
      <c r="F22" s="6"/>
      <c r="G22" s="5"/>
      <c r="M22" s="7"/>
    </row>
    <row r="23" spans="3:13" ht="16">
      <c r="C23" s="39"/>
      <c r="D23" s="39"/>
      <c r="E23" s="5"/>
      <c r="F23" s="6"/>
      <c r="G23" s="5"/>
      <c r="M23" s="7"/>
    </row>
    <row r="24" spans="3:13" ht="14">
      <c r="C24" s="14"/>
      <c r="D24" s="15"/>
      <c r="E24" s="5"/>
      <c r="F24" s="6"/>
      <c r="G24" s="5"/>
      <c r="M24" s="7"/>
    </row>
    <row r="25" spans="3:13" ht="14">
      <c r="C25" s="1"/>
      <c r="D25" s="1"/>
      <c r="E25" s="1"/>
      <c r="F25" s="40"/>
      <c r="G25" s="1"/>
      <c r="M25" s="7"/>
    </row>
    <row r="26" spans="3:13">
      <c r="E26" s="10"/>
      <c r="F26" s="17"/>
      <c r="G26" s="16"/>
      <c r="M26" s="7"/>
    </row>
    <row r="27" spans="3:13">
      <c r="E27" s="5"/>
      <c r="F27" s="6"/>
      <c r="G27" s="5"/>
      <c r="M27" s="7"/>
    </row>
    <row r="28" spans="3:13">
      <c r="E28" s="5"/>
      <c r="F28" s="6"/>
      <c r="G28" s="5"/>
      <c r="M28" s="7"/>
    </row>
    <row r="29" spans="3:13" ht="16">
      <c r="C29" s="39"/>
      <c r="D29" s="39"/>
      <c r="E29" s="5"/>
      <c r="F29" s="6"/>
      <c r="G29" s="5"/>
      <c r="M29" s="7"/>
    </row>
    <row r="30" spans="3:13" ht="14">
      <c r="C30" s="14"/>
      <c r="D30" s="15"/>
      <c r="E30" s="5"/>
      <c r="F30" s="6"/>
      <c r="G30" s="5"/>
      <c r="M30" s="7"/>
    </row>
    <row r="31" spans="3:13" ht="14">
      <c r="C31" s="1"/>
      <c r="D31" s="1"/>
      <c r="E31" s="1"/>
      <c r="F31" s="40"/>
      <c r="G31" s="1"/>
      <c r="M31" s="7"/>
    </row>
    <row r="32" spans="3:13">
      <c r="E32" s="10"/>
      <c r="F32" s="17"/>
      <c r="G32" s="16"/>
      <c r="M32" s="7"/>
    </row>
    <row r="33" spans="5:13">
      <c r="E33" s="5"/>
      <c r="F33" s="6"/>
      <c r="G33" s="5"/>
      <c r="M33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2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3.16406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52" t="s">
        <v>229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9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94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182</v>
      </c>
      <c r="C6" s="11" t="s">
        <v>173</v>
      </c>
      <c r="D6" s="11" t="s">
        <v>174</v>
      </c>
      <c r="E6" s="12" t="s">
        <v>257</v>
      </c>
      <c r="F6" s="11" t="s">
        <v>235</v>
      </c>
      <c r="G6" s="19" t="s">
        <v>75</v>
      </c>
      <c r="H6" s="19" t="s">
        <v>175</v>
      </c>
      <c r="I6" s="19" t="s">
        <v>61</v>
      </c>
      <c r="J6" s="20"/>
      <c r="K6" s="13" t="str">
        <f>"80,0"</f>
        <v>80,0</v>
      </c>
      <c r="L6" s="13" t="str">
        <f>"69,6880"</f>
        <v>69,6880</v>
      </c>
      <c r="M6" s="11" t="s">
        <v>111</v>
      </c>
    </row>
    <row r="8" spans="1:13" ht="16">
      <c r="A8" s="42" t="s">
        <v>10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183</v>
      </c>
      <c r="C9" s="11" t="s">
        <v>176</v>
      </c>
      <c r="D9" s="11" t="s">
        <v>177</v>
      </c>
      <c r="E9" s="12" t="s">
        <v>261</v>
      </c>
      <c r="F9" s="11" t="s">
        <v>235</v>
      </c>
      <c r="G9" s="19" t="s">
        <v>15</v>
      </c>
      <c r="H9" s="18" t="s">
        <v>63</v>
      </c>
      <c r="I9" s="19" t="s">
        <v>63</v>
      </c>
      <c r="J9" s="19" t="s">
        <v>64</v>
      </c>
      <c r="K9" s="13" t="str">
        <f>"55,0"</f>
        <v>55,0</v>
      </c>
      <c r="L9" s="13" t="str">
        <f>"73,4470"</f>
        <v>73,4470</v>
      </c>
      <c r="M9" s="11" t="s">
        <v>81</v>
      </c>
    </row>
    <row r="11" spans="1:13" ht="16">
      <c r="A11" s="42" t="s">
        <v>178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184</v>
      </c>
      <c r="C12" s="11" t="s">
        <v>179</v>
      </c>
      <c r="D12" s="11" t="s">
        <v>180</v>
      </c>
      <c r="E12" s="12" t="s">
        <v>261</v>
      </c>
      <c r="F12" s="11" t="s">
        <v>235</v>
      </c>
      <c r="G12" s="19" t="s">
        <v>76</v>
      </c>
      <c r="H12" s="19" t="s">
        <v>175</v>
      </c>
      <c r="I12" s="19" t="s">
        <v>61</v>
      </c>
      <c r="J12" s="20"/>
      <c r="K12" s="13" t="str">
        <f>"80,0"</f>
        <v>80,0</v>
      </c>
      <c r="L12" s="13" t="str">
        <f>"70,6400"</f>
        <v>70,6400</v>
      </c>
      <c r="M12" s="11" t="s">
        <v>181</v>
      </c>
    </row>
    <row r="14" spans="1:13" ht="16">
      <c r="A14" s="42" t="s">
        <v>94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3">
      <c r="A15" s="20" t="s">
        <v>21</v>
      </c>
      <c r="B15" s="11" t="s">
        <v>109</v>
      </c>
      <c r="C15" s="11" t="s">
        <v>95</v>
      </c>
      <c r="D15" s="11" t="s">
        <v>96</v>
      </c>
      <c r="E15" s="12" t="s">
        <v>257</v>
      </c>
      <c r="F15" s="11" t="s">
        <v>235</v>
      </c>
      <c r="G15" s="19" t="s">
        <v>106</v>
      </c>
      <c r="H15" s="18" t="s">
        <v>47</v>
      </c>
      <c r="I15" s="18" t="s">
        <v>47</v>
      </c>
      <c r="J15" s="20"/>
      <c r="K15" s="13" t="str">
        <f>"210,0"</f>
        <v>210,0</v>
      </c>
      <c r="L15" s="13" t="str">
        <f>"135,7230"</f>
        <v>135,7230</v>
      </c>
      <c r="M15" s="11" t="s">
        <v>81</v>
      </c>
    </row>
    <row r="17" spans="1:13" ht="16">
      <c r="A17" s="42" t="s">
        <v>97</v>
      </c>
      <c r="B17" s="42"/>
      <c r="C17" s="43"/>
      <c r="D17" s="43"/>
      <c r="E17" s="43"/>
      <c r="F17" s="43"/>
      <c r="G17" s="43"/>
      <c r="H17" s="43"/>
      <c r="I17" s="43"/>
      <c r="J17" s="43"/>
    </row>
    <row r="18" spans="1:13">
      <c r="A18" s="20" t="s">
        <v>21</v>
      </c>
      <c r="B18" s="11" t="s">
        <v>110</v>
      </c>
      <c r="C18" s="11" t="s">
        <v>98</v>
      </c>
      <c r="D18" s="11" t="s">
        <v>99</v>
      </c>
      <c r="E18" s="12" t="s">
        <v>262</v>
      </c>
      <c r="F18" s="11" t="s">
        <v>235</v>
      </c>
      <c r="G18" s="19" t="s">
        <v>69</v>
      </c>
      <c r="H18" s="19" t="s">
        <v>70</v>
      </c>
      <c r="I18" s="18" t="s">
        <v>39</v>
      </c>
      <c r="J18" s="20"/>
      <c r="K18" s="13" t="str">
        <f>"165,0"</f>
        <v>165,0</v>
      </c>
      <c r="L18" s="13" t="str">
        <f>"154,6741"</f>
        <v>154,6741</v>
      </c>
      <c r="M18" s="11" t="s">
        <v>101</v>
      </c>
    </row>
    <row r="20" spans="1:13" ht="16">
      <c r="A20" s="42" t="s">
        <v>102</v>
      </c>
      <c r="B20" s="42"/>
      <c r="C20" s="43"/>
      <c r="D20" s="43"/>
      <c r="E20" s="43"/>
      <c r="F20" s="43"/>
      <c r="G20" s="43"/>
      <c r="H20" s="43"/>
      <c r="I20" s="43"/>
      <c r="J20" s="43"/>
    </row>
    <row r="21" spans="1:13">
      <c r="A21" s="20" t="s">
        <v>21</v>
      </c>
      <c r="B21" s="11" t="s">
        <v>111</v>
      </c>
      <c r="C21" s="11" t="s">
        <v>103</v>
      </c>
      <c r="D21" s="11" t="s">
        <v>104</v>
      </c>
      <c r="E21" s="12" t="s">
        <v>257</v>
      </c>
      <c r="F21" s="11" t="s">
        <v>235</v>
      </c>
      <c r="G21" s="19" t="s">
        <v>170</v>
      </c>
      <c r="H21" s="18" t="s">
        <v>53</v>
      </c>
      <c r="I21" s="20"/>
      <c r="J21" s="20"/>
      <c r="K21" s="13" t="str">
        <f>"280,0"</f>
        <v>280,0</v>
      </c>
      <c r="L21" s="13" t="str">
        <f>"156,6600"</f>
        <v>156,6600</v>
      </c>
      <c r="M21" s="11" t="s">
        <v>81</v>
      </c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 ht="16">
      <c r="F28" s="8"/>
      <c r="G28" s="5"/>
      <c r="K28" s="10"/>
      <c r="M28" s="7"/>
    </row>
    <row r="29" spans="1:13" ht="16">
      <c r="F29" s="8"/>
      <c r="G29" s="5"/>
      <c r="K29" s="10"/>
      <c r="M29" s="7"/>
    </row>
    <row r="30" spans="1:13">
      <c r="G30" s="5"/>
      <c r="K30" s="10"/>
      <c r="M30" s="7"/>
    </row>
    <row r="31" spans="1:13" ht="18">
      <c r="C31" s="9"/>
      <c r="D31" s="9"/>
      <c r="E31" s="5"/>
      <c r="F31" s="6"/>
      <c r="G31" s="5"/>
      <c r="K31" s="10"/>
      <c r="M31" s="7"/>
    </row>
    <row r="32" spans="1:13" ht="16">
      <c r="C32" s="39"/>
      <c r="D32" s="39"/>
      <c r="E32" s="5"/>
      <c r="F32" s="6"/>
      <c r="G32" s="5"/>
      <c r="K32" s="10"/>
      <c r="M32" s="7"/>
    </row>
    <row r="33" spans="3:13" ht="14">
      <c r="C33" s="14"/>
      <c r="D33" s="15"/>
      <c r="E33" s="5"/>
      <c r="F33" s="6"/>
      <c r="G33" s="5"/>
      <c r="K33" s="10"/>
      <c r="M33" s="7"/>
    </row>
    <row r="34" spans="3:13" ht="14">
      <c r="C34" s="1"/>
      <c r="D34" s="1"/>
      <c r="E34" s="1"/>
      <c r="F34" s="40"/>
      <c r="G34" s="1"/>
      <c r="K34" s="10"/>
      <c r="M34" s="7"/>
    </row>
    <row r="35" spans="3:13">
      <c r="E35" s="10"/>
      <c r="F35" s="17"/>
      <c r="G35" s="16"/>
      <c r="K35" s="10"/>
      <c r="M35" s="7"/>
    </row>
    <row r="36" spans="3:13">
      <c r="E36" s="5"/>
      <c r="F36" s="6"/>
      <c r="G36" s="5"/>
      <c r="K36" s="10"/>
      <c r="M36" s="7"/>
    </row>
    <row r="37" spans="3:13">
      <c r="E37" s="5"/>
      <c r="F37" s="6"/>
      <c r="G37" s="5"/>
      <c r="K37" s="10"/>
      <c r="M37" s="7"/>
    </row>
    <row r="38" spans="3:13" ht="16">
      <c r="C38" s="39"/>
      <c r="D38" s="39"/>
      <c r="E38" s="5"/>
      <c r="F38" s="6"/>
      <c r="G38" s="5"/>
      <c r="K38" s="10"/>
      <c r="M38" s="7"/>
    </row>
    <row r="39" spans="3:13" ht="14">
      <c r="C39" s="14"/>
      <c r="D39" s="15"/>
      <c r="E39" s="5"/>
      <c r="F39" s="6"/>
      <c r="G39" s="5"/>
      <c r="K39" s="10"/>
      <c r="M39" s="7"/>
    </row>
    <row r="40" spans="3:13" ht="14">
      <c r="C40" s="1"/>
      <c r="D40" s="1"/>
      <c r="E40" s="1"/>
      <c r="F40" s="40"/>
      <c r="G40" s="1"/>
      <c r="K40" s="10"/>
      <c r="M40" s="7"/>
    </row>
    <row r="41" spans="3:13">
      <c r="E41" s="10"/>
      <c r="F41" s="17"/>
      <c r="G41" s="16"/>
      <c r="K41" s="10"/>
      <c r="M41" s="7"/>
    </row>
    <row r="42" spans="3:13">
      <c r="E42" s="10"/>
      <c r="F42" s="17"/>
      <c r="G42" s="16"/>
      <c r="K42" s="10"/>
      <c r="M42" s="7"/>
    </row>
    <row r="43" spans="3:13">
      <c r="E43" s="5"/>
      <c r="F43" s="6"/>
      <c r="G43" s="5"/>
      <c r="K43" s="10"/>
      <c r="M43" s="7"/>
    </row>
    <row r="44" spans="3:13" ht="14">
      <c r="C44" s="14"/>
      <c r="D44" s="15"/>
      <c r="E44" s="5"/>
      <c r="F44" s="6"/>
      <c r="G44" s="5"/>
      <c r="K44" s="10"/>
      <c r="M44" s="7"/>
    </row>
    <row r="45" spans="3:13" ht="14">
      <c r="C45" s="1"/>
      <c r="D45" s="1"/>
      <c r="E45" s="1"/>
      <c r="F45" s="40"/>
      <c r="G45" s="1"/>
      <c r="K45" s="10"/>
      <c r="M45" s="7"/>
    </row>
    <row r="46" spans="3:13">
      <c r="E46" s="10"/>
      <c r="F46" s="17"/>
      <c r="G46" s="16"/>
      <c r="K46" s="10"/>
      <c r="M46" s="7"/>
    </row>
    <row r="47" spans="3:13">
      <c r="E47" s="10"/>
      <c r="F47" s="17"/>
      <c r="G47" s="16"/>
      <c r="K47" s="10"/>
      <c r="M47" s="7"/>
    </row>
    <row r="48" spans="3:13">
      <c r="E48" s="5"/>
      <c r="F48" s="6"/>
      <c r="G48" s="5"/>
      <c r="K48" s="10"/>
      <c r="M48" s="7"/>
    </row>
    <row r="49" spans="3:13" ht="14">
      <c r="C49" s="14"/>
      <c r="D49" s="15"/>
      <c r="E49" s="5"/>
      <c r="F49" s="6"/>
      <c r="G49" s="5"/>
      <c r="K49" s="10"/>
      <c r="M49" s="7"/>
    </row>
    <row r="50" spans="3:13" ht="14">
      <c r="C50" s="1"/>
      <c r="D50" s="1"/>
      <c r="E50" s="1"/>
      <c r="F50" s="40"/>
      <c r="G50" s="1"/>
      <c r="K50" s="10"/>
      <c r="M50" s="7"/>
    </row>
    <row r="51" spans="3:13">
      <c r="E51" s="10"/>
      <c r="F51" s="17"/>
      <c r="G51" s="16"/>
      <c r="K51" s="10"/>
      <c r="M51" s="7"/>
    </row>
    <row r="52" spans="3:13">
      <c r="E52" s="5"/>
      <c r="F52" s="6"/>
      <c r="G52" s="5"/>
      <c r="K52" s="10"/>
      <c r="M52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0:J20"/>
    <mergeCell ref="A5:J5"/>
    <mergeCell ref="A8:J8"/>
    <mergeCell ref="A11:J11"/>
    <mergeCell ref="A14:J14"/>
    <mergeCell ref="A17:J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1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1640625" style="5" bestFit="1" customWidth="1"/>
    <col min="7" max="7" width="4.6640625" style="10" bestFit="1" customWidth="1"/>
    <col min="8" max="9" width="4.5" style="10" customWidth="1"/>
    <col min="10" max="10" width="4.83203125" style="10" customWidth="1"/>
    <col min="11" max="13" width="4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6.83203125" style="5" bestFit="1" customWidth="1"/>
    <col min="18" max="16384" width="9.1640625" style="3"/>
  </cols>
  <sheetData>
    <row r="1" spans="1:17" s="2" customFormat="1" ht="29" customHeight="1">
      <c r="A1" s="52" t="s">
        <v>230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252</v>
      </c>
      <c r="H3" s="64"/>
      <c r="I3" s="64"/>
      <c r="J3" s="64"/>
      <c r="K3" s="64" t="s">
        <v>253</v>
      </c>
      <c r="L3" s="64"/>
      <c r="M3" s="64"/>
      <c r="N3" s="64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117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20" t="s">
        <v>21</v>
      </c>
      <c r="B6" s="11" t="s">
        <v>218</v>
      </c>
      <c r="C6" s="11" t="s">
        <v>217</v>
      </c>
      <c r="D6" s="11" t="s">
        <v>215</v>
      </c>
      <c r="E6" s="12" t="s">
        <v>257</v>
      </c>
      <c r="F6" s="11" t="s">
        <v>235</v>
      </c>
      <c r="G6" s="19" t="s">
        <v>64</v>
      </c>
      <c r="H6" s="19" t="s">
        <v>76</v>
      </c>
      <c r="I6" s="19" t="s">
        <v>61</v>
      </c>
      <c r="J6" s="20"/>
      <c r="K6" s="19" t="s">
        <v>64</v>
      </c>
      <c r="L6" s="19" t="s">
        <v>76</v>
      </c>
      <c r="M6" s="18" t="s">
        <v>61</v>
      </c>
      <c r="N6" s="20"/>
      <c r="O6" s="13" t="str">
        <f>"150,0"</f>
        <v>150,0</v>
      </c>
      <c r="P6" s="13" t="str">
        <f>"100,2225"</f>
        <v>100,2225</v>
      </c>
      <c r="Q6" s="11" t="s">
        <v>181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39"/>
      <c r="D17" s="39"/>
      <c r="E17" s="5"/>
      <c r="F17" s="6"/>
      <c r="G17" s="5"/>
    </row>
    <row r="18" spans="3:7" ht="14">
      <c r="C18" s="14"/>
      <c r="D18" s="15"/>
      <c r="E18" s="5"/>
      <c r="F18" s="6"/>
      <c r="G18" s="5"/>
    </row>
    <row r="19" spans="3:7" ht="14">
      <c r="C19" s="1"/>
      <c r="D19" s="1"/>
      <c r="E19" s="1"/>
      <c r="F19" s="40"/>
      <c r="G19" s="1"/>
    </row>
    <row r="20" spans="3:7">
      <c r="E20" s="10"/>
      <c r="F20" s="17"/>
      <c r="G20" s="16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7" width="4.6640625" style="10" bestFit="1" customWidth="1"/>
    <col min="8" max="9" width="4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2" t="s">
        <v>231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252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58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211</v>
      </c>
      <c r="C6" s="11" t="s">
        <v>241</v>
      </c>
      <c r="D6" s="11" t="s">
        <v>198</v>
      </c>
      <c r="E6" s="12" t="s">
        <v>256</v>
      </c>
      <c r="F6" s="11" t="s">
        <v>249</v>
      </c>
      <c r="G6" s="19" t="s">
        <v>196</v>
      </c>
      <c r="H6" s="19" t="s">
        <v>16</v>
      </c>
      <c r="I6" s="19" t="s">
        <v>63</v>
      </c>
      <c r="J6" s="20"/>
      <c r="K6" s="13" t="str">
        <f>"55,0"</f>
        <v>55,0</v>
      </c>
      <c r="L6" s="13" t="str">
        <f>"38,4065"</f>
        <v>38,4065</v>
      </c>
      <c r="M6" s="11" t="s">
        <v>201</v>
      </c>
    </row>
    <row r="8" spans="1:13" ht="16">
      <c r="A8" s="42" t="s">
        <v>117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216</v>
      </c>
      <c r="C9" s="11" t="s">
        <v>242</v>
      </c>
      <c r="D9" s="11" t="s">
        <v>215</v>
      </c>
      <c r="E9" s="12" t="s">
        <v>256</v>
      </c>
      <c r="F9" s="11" t="s">
        <v>250</v>
      </c>
      <c r="G9" s="19" t="s">
        <v>17</v>
      </c>
      <c r="H9" s="19" t="s">
        <v>200</v>
      </c>
      <c r="I9" s="18" t="s">
        <v>75</v>
      </c>
      <c r="J9" s="20"/>
      <c r="K9" s="13" t="str">
        <f>"57,5"</f>
        <v>57,5</v>
      </c>
      <c r="L9" s="13" t="str">
        <f>"38,4186"</f>
        <v>38,4186</v>
      </c>
      <c r="M9" s="11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>
      <c r="G18" s="5"/>
      <c r="K18" s="10"/>
      <c r="M18" s="7"/>
    </row>
    <row r="19" spans="3:13" ht="18">
      <c r="C19" s="9"/>
      <c r="D19" s="9"/>
      <c r="E19" s="5"/>
      <c r="F19" s="6"/>
      <c r="G19" s="5"/>
      <c r="K19" s="10"/>
      <c r="M19" s="7"/>
    </row>
    <row r="20" spans="3:13" ht="16">
      <c r="C20" s="39"/>
      <c r="D20" s="39"/>
      <c r="E20" s="5"/>
      <c r="F20" s="6"/>
      <c r="G20" s="5"/>
      <c r="K20" s="10"/>
      <c r="M20" s="7"/>
    </row>
    <row r="21" spans="3:13" ht="14">
      <c r="C21" s="14"/>
      <c r="D21" s="15"/>
      <c r="E21" s="5"/>
      <c r="F21" s="6"/>
      <c r="G21" s="5"/>
      <c r="K21" s="10"/>
      <c r="M21" s="7"/>
    </row>
    <row r="22" spans="3:13" ht="14">
      <c r="C22" s="1"/>
      <c r="D22" s="1"/>
      <c r="E22" s="1"/>
      <c r="F22" s="40"/>
      <c r="G22" s="1"/>
      <c r="K22" s="10"/>
      <c r="M22" s="7"/>
    </row>
    <row r="23" spans="3:13">
      <c r="E23" s="10"/>
      <c r="F23" s="17"/>
      <c r="G23" s="16"/>
      <c r="K23" s="10"/>
      <c r="M23" s="7"/>
    </row>
    <row r="24" spans="3:13">
      <c r="E24" s="10"/>
      <c r="F24" s="17"/>
      <c r="G24" s="16"/>
      <c r="K24" s="10"/>
      <c r="M24" s="7"/>
    </row>
    <row r="25" spans="3:13">
      <c r="E25" s="5"/>
      <c r="F25" s="6"/>
      <c r="G25" s="5"/>
      <c r="K25" s="10"/>
      <c r="M25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7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8" style="5" customWidth="1"/>
    <col min="7" max="7" width="4.6640625" style="10" bestFit="1" customWidth="1"/>
    <col min="8" max="9" width="4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2" t="s">
        <v>232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252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178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189</v>
      </c>
      <c r="C6" s="11" t="s">
        <v>185</v>
      </c>
      <c r="D6" s="11" t="s">
        <v>186</v>
      </c>
      <c r="E6" s="12" t="s">
        <v>257</v>
      </c>
      <c r="F6" s="11" t="s">
        <v>235</v>
      </c>
      <c r="G6" s="19" t="s">
        <v>193</v>
      </c>
      <c r="H6" s="19" t="s">
        <v>194</v>
      </c>
      <c r="I6" s="18" t="s">
        <v>195</v>
      </c>
      <c r="J6" s="20"/>
      <c r="K6" s="13" t="str">
        <f>"30,0"</f>
        <v>30,0</v>
      </c>
      <c r="L6" s="13" t="str">
        <f>"30,0300"</f>
        <v>30,0300</v>
      </c>
      <c r="M6" s="11" t="s">
        <v>181</v>
      </c>
    </row>
    <row r="8" spans="1:13" ht="16">
      <c r="A8" s="42" t="s">
        <v>66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83</v>
      </c>
      <c r="C9" s="11" t="s">
        <v>243</v>
      </c>
      <c r="D9" s="11" t="s">
        <v>68</v>
      </c>
      <c r="E9" s="12" t="s">
        <v>256</v>
      </c>
      <c r="F9" s="11" t="s">
        <v>235</v>
      </c>
      <c r="G9" s="19" t="s">
        <v>15</v>
      </c>
      <c r="H9" s="19" t="s">
        <v>17</v>
      </c>
      <c r="I9" s="18" t="s">
        <v>64</v>
      </c>
      <c r="J9" s="20"/>
      <c r="K9" s="13" t="str">
        <f>"50,0"</f>
        <v>50,0</v>
      </c>
      <c r="L9" s="13" t="str">
        <f>"37,4200"</f>
        <v>37,4200</v>
      </c>
      <c r="M9" s="11"/>
    </row>
    <row r="10" spans="1:13" ht="16">
      <c r="F10" s="8"/>
      <c r="G10" s="5"/>
      <c r="K10" s="10"/>
      <c r="M10" s="7"/>
    </row>
    <row r="11" spans="1:13" ht="16">
      <c r="A11" s="42" t="s">
        <v>58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31" t="s">
        <v>21</v>
      </c>
      <c r="B12" s="21" t="s">
        <v>210</v>
      </c>
      <c r="C12" s="21" t="s">
        <v>244</v>
      </c>
      <c r="D12" s="21" t="s">
        <v>197</v>
      </c>
      <c r="E12" s="22" t="s">
        <v>256</v>
      </c>
      <c r="F12" s="21" t="s">
        <v>235</v>
      </c>
      <c r="G12" s="30" t="s">
        <v>17</v>
      </c>
      <c r="H12" s="32" t="s">
        <v>63</v>
      </c>
      <c r="I12" s="32" t="s">
        <v>63</v>
      </c>
      <c r="J12" s="31"/>
      <c r="K12" s="23" t="str">
        <f>"50,0"</f>
        <v>50,0</v>
      </c>
      <c r="L12" s="23" t="str">
        <f>"35,1325"</f>
        <v>35,1325</v>
      </c>
      <c r="M12" s="21"/>
    </row>
    <row r="13" spans="1:13">
      <c r="A13" s="37" t="s">
        <v>84</v>
      </c>
      <c r="B13" s="27" t="s">
        <v>211</v>
      </c>
      <c r="C13" s="27" t="s">
        <v>241</v>
      </c>
      <c r="D13" s="27" t="s">
        <v>198</v>
      </c>
      <c r="E13" s="28" t="s">
        <v>256</v>
      </c>
      <c r="F13" s="27" t="s">
        <v>199</v>
      </c>
      <c r="G13" s="36" t="s">
        <v>196</v>
      </c>
      <c r="H13" s="36" t="s">
        <v>17</v>
      </c>
      <c r="I13" s="38" t="s">
        <v>200</v>
      </c>
      <c r="J13" s="37"/>
      <c r="K13" s="29" t="str">
        <f>"50,0"</f>
        <v>50,0</v>
      </c>
      <c r="L13" s="29" t="str">
        <f>"34,9150"</f>
        <v>34,9150</v>
      </c>
      <c r="M13" s="27" t="s">
        <v>201</v>
      </c>
    </row>
    <row r="15" spans="1:13" ht="16">
      <c r="A15" s="42" t="s">
        <v>117</v>
      </c>
      <c r="B15" s="42"/>
      <c r="C15" s="43"/>
      <c r="D15" s="43"/>
      <c r="E15" s="43"/>
      <c r="F15" s="43"/>
      <c r="G15" s="43"/>
      <c r="H15" s="43"/>
      <c r="I15" s="43"/>
      <c r="J15" s="43"/>
    </row>
    <row r="16" spans="1:13">
      <c r="A16" s="31" t="s">
        <v>21</v>
      </c>
      <c r="B16" s="21" t="s">
        <v>212</v>
      </c>
      <c r="C16" s="21" t="s">
        <v>245</v>
      </c>
      <c r="D16" s="21" t="s">
        <v>202</v>
      </c>
      <c r="E16" s="22" t="s">
        <v>258</v>
      </c>
      <c r="F16" s="21" t="s">
        <v>238</v>
      </c>
      <c r="G16" s="30" t="s">
        <v>203</v>
      </c>
      <c r="H16" s="30" t="s">
        <v>63</v>
      </c>
      <c r="I16" s="30" t="s">
        <v>200</v>
      </c>
      <c r="J16" s="31"/>
      <c r="K16" s="23" t="str">
        <f>"57,5"</f>
        <v>57,5</v>
      </c>
      <c r="L16" s="23" t="str">
        <f>"37,6194"</f>
        <v>37,6194</v>
      </c>
      <c r="M16" s="21"/>
    </row>
    <row r="17" spans="1:13">
      <c r="A17" s="35" t="s">
        <v>21</v>
      </c>
      <c r="B17" s="24" t="s">
        <v>159</v>
      </c>
      <c r="C17" s="24" t="s">
        <v>142</v>
      </c>
      <c r="D17" s="24" t="s">
        <v>143</v>
      </c>
      <c r="E17" s="25" t="s">
        <v>257</v>
      </c>
      <c r="F17" s="24" t="s">
        <v>235</v>
      </c>
      <c r="G17" s="34" t="s">
        <v>28</v>
      </c>
      <c r="H17" s="34" t="s">
        <v>76</v>
      </c>
      <c r="I17" s="34" t="s">
        <v>204</v>
      </c>
      <c r="J17" s="35"/>
      <c r="K17" s="26" t="str">
        <f>"72,5"</f>
        <v>72,5</v>
      </c>
      <c r="L17" s="26" t="str">
        <f>"47,3352"</f>
        <v>47,3352</v>
      </c>
      <c r="M17" s="24"/>
    </row>
    <row r="18" spans="1:13">
      <c r="A18" s="37" t="s">
        <v>84</v>
      </c>
      <c r="B18" s="27" t="s">
        <v>213</v>
      </c>
      <c r="C18" s="27" t="s">
        <v>205</v>
      </c>
      <c r="D18" s="27" t="s">
        <v>206</v>
      </c>
      <c r="E18" s="28" t="s">
        <v>257</v>
      </c>
      <c r="F18" s="27" t="s">
        <v>235</v>
      </c>
      <c r="G18" s="36" t="s">
        <v>63</v>
      </c>
      <c r="H18" s="36" t="s">
        <v>28</v>
      </c>
      <c r="I18" s="36" t="s">
        <v>75</v>
      </c>
      <c r="J18" s="37"/>
      <c r="K18" s="29" t="str">
        <f>"65,0"</f>
        <v>65,0</v>
      </c>
      <c r="L18" s="29" t="str">
        <f>"42,1330"</f>
        <v>42,1330</v>
      </c>
      <c r="M18" s="27"/>
    </row>
    <row r="20" spans="1:13" ht="16">
      <c r="A20" s="42" t="s">
        <v>94</v>
      </c>
      <c r="B20" s="42"/>
      <c r="C20" s="43"/>
      <c r="D20" s="43"/>
      <c r="E20" s="43"/>
      <c r="F20" s="43"/>
      <c r="G20" s="43"/>
      <c r="H20" s="43"/>
      <c r="I20" s="43"/>
      <c r="J20" s="43"/>
    </row>
    <row r="21" spans="1:13">
      <c r="A21" s="20" t="s">
        <v>21</v>
      </c>
      <c r="B21" s="11" t="s">
        <v>214</v>
      </c>
      <c r="C21" s="11" t="s">
        <v>246</v>
      </c>
      <c r="D21" s="11" t="s">
        <v>207</v>
      </c>
      <c r="E21" s="12" t="s">
        <v>258</v>
      </c>
      <c r="F21" s="11" t="s">
        <v>238</v>
      </c>
      <c r="G21" s="19" t="s">
        <v>29</v>
      </c>
      <c r="H21" s="19" t="s">
        <v>204</v>
      </c>
      <c r="I21" s="19" t="s">
        <v>175</v>
      </c>
      <c r="J21" s="20"/>
      <c r="K21" s="13" t="str">
        <f>"75,0"</f>
        <v>75,0</v>
      </c>
      <c r="L21" s="13" t="str">
        <f>"46,6950"</f>
        <v>46,6950</v>
      </c>
      <c r="M21" s="11"/>
    </row>
    <row r="23" spans="1:13" ht="16">
      <c r="A23" s="42" t="s">
        <v>43</v>
      </c>
      <c r="B23" s="42"/>
      <c r="C23" s="43"/>
      <c r="D23" s="43"/>
      <c r="E23" s="43"/>
      <c r="F23" s="43"/>
      <c r="G23" s="43"/>
      <c r="H23" s="43"/>
      <c r="I23" s="43"/>
      <c r="J23" s="43"/>
    </row>
    <row r="24" spans="1:13">
      <c r="A24" s="20" t="s">
        <v>21</v>
      </c>
      <c r="B24" s="11" t="s">
        <v>161</v>
      </c>
      <c r="C24" s="11" t="s">
        <v>247</v>
      </c>
      <c r="D24" s="11" t="s">
        <v>150</v>
      </c>
      <c r="E24" s="12" t="s">
        <v>259</v>
      </c>
      <c r="F24" s="11" t="s">
        <v>235</v>
      </c>
      <c r="G24" s="19" t="s">
        <v>15</v>
      </c>
      <c r="H24" s="19" t="s">
        <v>17</v>
      </c>
      <c r="I24" s="18" t="s">
        <v>200</v>
      </c>
      <c r="J24" s="20"/>
      <c r="K24" s="13" t="str">
        <f>"50,0"</f>
        <v>50,0</v>
      </c>
      <c r="L24" s="13" t="str">
        <f>"36,1247"</f>
        <v>36,1247</v>
      </c>
      <c r="M24" s="11" t="s">
        <v>152</v>
      </c>
    </row>
    <row r="26" spans="1:13" ht="16">
      <c r="A26" s="42" t="s">
        <v>128</v>
      </c>
      <c r="B26" s="42"/>
      <c r="C26" s="43"/>
      <c r="D26" s="43"/>
      <c r="E26" s="43"/>
      <c r="F26" s="43"/>
      <c r="G26" s="43"/>
      <c r="H26" s="43"/>
      <c r="I26" s="43"/>
      <c r="J26" s="43"/>
    </row>
    <row r="27" spans="1:13">
      <c r="A27" s="31" t="s">
        <v>21</v>
      </c>
      <c r="B27" s="21" t="s">
        <v>166</v>
      </c>
      <c r="C27" s="21" t="s">
        <v>164</v>
      </c>
      <c r="D27" s="21" t="s">
        <v>208</v>
      </c>
      <c r="E27" s="22" t="s">
        <v>257</v>
      </c>
      <c r="F27" s="21" t="s">
        <v>235</v>
      </c>
      <c r="G27" s="30" t="s">
        <v>64</v>
      </c>
      <c r="H27" s="30" t="s">
        <v>76</v>
      </c>
      <c r="I27" s="30" t="s">
        <v>209</v>
      </c>
      <c r="J27" s="31"/>
      <c r="K27" s="23" t="str">
        <f>"77,5"</f>
        <v>77,5</v>
      </c>
      <c r="L27" s="23" t="str">
        <f>"42,8381"</f>
        <v>42,8381</v>
      </c>
      <c r="M27" s="21" t="s">
        <v>81</v>
      </c>
    </row>
    <row r="28" spans="1:13">
      <c r="A28" s="37" t="s">
        <v>21</v>
      </c>
      <c r="B28" s="27" t="s">
        <v>163</v>
      </c>
      <c r="C28" s="27" t="s">
        <v>156</v>
      </c>
      <c r="D28" s="27" t="s">
        <v>157</v>
      </c>
      <c r="E28" s="28" t="s">
        <v>260</v>
      </c>
      <c r="F28" s="27" t="s">
        <v>237</v>
      </c>
      <c r="G28" s="36" t="s">
        <v>75</v>
      </c>
      <c r="H28" s="36" t="s">
        <v>76</v>
      </c>
      <c r="I28" s="36" t="s">
        <v>175</v>
      </c>
      <c r="J28" s="37"/>
      <c r="K28" s="29" t="str">
        <f>"75,0"</f>
        <v>75,0</v>
      </c>
      <c r="L28" s="29" t="str">
        <f>"42,9338"</f>
        <v>42,9338</v>
      </c>
      <c r="M28" s="27"/>
    </row>
    <row r="30" spans="1:13" ht="16">
      <c r="F30" s="8"/>
      <c r="G30" s="5"/>
      <c r="K30" s="10"/>
      <c r="M30" s="7"/>
    </row>
    <row r="31" spans="1:13" ht="16">
      <c r="F31" s="8"/>
      <c r="G31" s="5"/>
      <c r="K31" s="10"/>
      <c r="M31" s="7"/>
    </row>
    <row r="32" spans="1:13" ht="16">
      <c r="F32" s="8"/>
      <c r="G32" s="5"/>
      <c r="K32" s="10"/>
      <c r="M32" s="7"/>
    </row>
    <row r="33" spans="3:13" ht="16">
      <c r="F33" s="8"/>
      <c r="G33" s="5"/>
      <c r="K33" s="10"/>
      <c r="M33" s="7"/>
    </row>
    <row r="34" spans="3:13" ht="16">
      <c r="F34" s="8"/>
      <c r="G34" s="5"/>
      <c r="K34" s="10"/>
      <c r="M34" s="7"/>
    </row>
    <row r="35" spans="3:13" ht="16">
      <c r="F35" s="8"/>
      <c r="G35" s="5"/>
      <c r="K35" s="10"/>
      <c r="M35" s="7"/>
    </row>
    <row r="36" spans="3:13" ht="16">
      <c r="F36" s="8"/>
      <c r="G36" s="5"/>
      <c r="K36" s="10"/>
      <c r="M36" s="7"/>
    </row>
    <row r="37" spans="3:13">
      <c r="G37" s="5"/>
      <c r="K37" s="10"/>
      <c r="M37" s="7"/>
    </row>
    <row r="38" spans="3:13" ht="18">
      <c r="C38" s="9"/>
      <c r="D38" s="9"/>
      <c r="E38" s="5"/>
      <c r="F38" s="6"/>
      <c r="G38" s="5"/>
      <c r="K38" s="10"/>
      <c r="M38" s="7"/>
    </row>
    <row r="39" spans="3:13" ht="16">
      <c r="C39" s="39"/>
      <c r="D39" s="39"/>
      <c r="E39" s="5"/>
      <c r="F39" s="6"/>
      <c r="G39" s="5"/>
      <c r="K39" s="10"/>
      <c r="M39" s="7"/>
    </row>
    <row r="40" spans="3:13" ht="14">
      <c r="C40" s="14"/>
      <c r="D40" s="15"/>
      <c r="E40" s="5"/>
      <c r="F40" s="6"/>
      <c r="G40" s="5"/>
      <c r="K40" s="10"/>
      <c r="M40" s="7"/>
    </row>
    <row r="41" spans="3:13" ht="14">
      <c r="C41" s="1"/>
      <c r="D41" s="1"/>
      <c r="E41" s="1"/>
      <c r="F41" s="40"/>
      <c r="G41" s="1"/>
      <c r="K41" s="10"/>
      <c r="M41" s="7"/>
    </row>
    <row r="42" spans="3:13">
      <c r="E42" s="10"/>
      <c r="F42" s="17"/>
      <c r="G42" s="16"/>
      <c r="K42" s="10"/>
      <c r="M42" s="7"/>
    </row>
    <row r="43" spans="3:13">
      <c r="E43" s="5"/>
      <c r="F43" s="6"/>
      <c r="G43" s="5"/>
      <c r="K43" s="10"/>
      <c r="M43" s="7"/>
    </row>
    <row r="44" spans="3:13">
      <c r="E44" s="5"/>
      <c r="F44" s="6"/>
      <c r="G44" s="5"/>
      <c r="K44" s="10"/>
      <c r="M44" s="7"/>
    </row>
    <row r="45" spans="3:13" ht="16">
      <c r="C45" s="39"/>
      <c r="D45" s="39"/>
      <c r="E45" s="5"/>
      <c r="F45" s="6"/>
      <c r="G45" s="5"/>
      <c r="K45" s="10"/>
      <c r="M45" s="7"/>
    </row>
    <row r="46" spans="3:13" ht="14">
      <c r="C46" s="14"/>
      <c r="D46" s="15"/>
      <c r="E46" s="5"/>
      <c r="F46" s="6"/>
      <c r="G46" s="5"/>
      <c r="K46" s="10"/>
      <c r="M46" s="7"/>
    </row>
    <row r="47" spans="3:13" ht="14">
      <c r="C47" s="1"/>
      <c r="D47" s="1"/>
      <c r="E47" s="1"/>
      <c r="F47" s="40"/>
      <c r="G47" s="1"/>
      <c r="K47" s="10"/>
      <c r="M47" s="7"/>
    </row>
    <row r="48" spans="3:13">
      <c r="E48" s="10"/>
      <c r="F48" s="17"/>
      <c r="G48" s="16"/>
      <c r="K48" s="10"/>
      <c r="M48" s="7"/>
    </row>
    <row r="49" spans="3:13">
      <c r="E49" s="10"/>
      <c r="F49" s="17"/>
      <c r="G49" s="16"/>
      <c r="K49" s="10"/>
      <c r="M49" s="7"/>
    </row>
    <row r="50" spans="3:13">
      <c r="E50" s="10"/>
      <c r="F50" s="17"/>
      <c r="G50" s="16"/>
      <c r="K50" s="10"/>
      <c r="M50" s="7"/>
    </row>
    <row r="51" spans="3:13">
      <c r="E51" s="5"/>
      <c r="F51" s="6"/>
      <c r="G51" s="5"/>
      <c r="K51" s="10"/>
      <c r="M51" s="7"/>
    </row>
    <row r="52" spans="3:13" ht="14">
      <c r="C52" s="14"/>
      <c r="D52" s="15"/>
      <c r="E52" s="5"/>
      <c r="F52" s="6"/>
      <c r="G52" s="5"/>
      <c r="K52" s="10"/>
      <c r="M52" s="7"/>
    </row>
    <row r="53" spans="3:13" ht="14">
      <c r="C53" s="1"/>
      <c r="D53" s="1"/>
      <c r="E53" s="1"/>
      <c r="F53" s="40"/>
      <c r="G53" s="1"/>
      <c r="K53" s="10"/>
      <c r="M53" s="7"/>
    </row>
    <row r="54" spans="3:13">
      <c r="E54" s="10"/>
      <c r="F54" s="17"/>
      <c r="G54" s="16"/>
      <c r="K54" s="10"/>
      <c r="M54" s="7"/>
    </row>
    <row r="55" spans="3:13">
      <c r="E55" s="10"/>
      <c r="F55" s="17"/>
      <c r="G55" s="16"/>
      <c r="K55" s="10"/>
      <c r="M55" s="7"/>
    </row>
    <row r="56" spans="3:13">
      <c r="E56" s="5"/>
      <c r="F56" s="6"/>
      <c r="G56" s="5"/>
      <c r="K56" s="10"/>
      <c r="M56" s="7"/>
    </row>
    <row r="57" spans="3:13" ht="14">
      <c r="C57" s="14"/>
      <c r="D57" s="15"/>
      <c r="E57" s="5"/>
      <c r="F57" s="6"/>
      <c r="G57" s="5"/>
      <c r="K57" s="10"/>
      <c r="M57" s="7"/>
    </row>
    <row r="58" spans="3:13" ht="14">
      <c r="C58" s="1"/>
      <c r="D58" s="1"/>
      <c r="E58" s="1"/>
      <c r="F58" s="40"/>
      <c r="G58" s="1"/>
      <c r="K58" s="10"/>
      <c r="M58" s="7"/>
    </row>
    <row r="59" spans="3:13">
      <c r="E59" s="10"/>
      <c r="F59" s="17"/>
      <c r="G59" s="16"/>
      <c r="K59" s="10"/>
      <c r="M59" s="7"/>
    </row>
    <row r="60" spans="3:13">
      <c r="E60" s="10"/>
      <c r="F60" s="17"/>
      <c r="G60" s="16"/>
      <c r="K60" s="10"/>
      <c r="M60" s="7"/>
    </row>
    <row r="61" spans="3:13">
      <c r="E61" s="10"/>
      <c r="F61" s="17"/>
      <c r="G61" s="16"/>
      <c r="K61" s="10"/>
      <c r="M61" s="7"/>
    </row>
    <row r="62" spans="3:13">
      <c r="E62" s="5"/>
      <c r="F62" s="6"/>
      <c r="G62" s="5"/>
      <c r="K62" s="10"/>
      <c r="M62" s="7"/>
    </row>
    <row r="63" spans="3:13" ht="14">
      <c r="C63" s="14"/>
      <c r="D63" s="15"/>
      <c r="E63" s="5"/>
      <c r="F63" s="6"/>
      <c r="G63" s="5"/>
      <c r="K63" s="10"/>
      <c r="M63" s="7"/>
    </row>
    <row r="64" spans="3:13" ht="14">
      <c r="C64" s="1"/>
      <c r="D64" s="1"/>
      <c r="E64" s="1"/>
      <c r="F64" s="40"/>
      <c r="G64" s="1"/>
      <c r="K64" s="10"/>
      <c r="M64" s="7"/>
    </row>
    <row r="65" spans="5:13">
      <c r="E65" s="10"/>
      <c r="F65" s="17"/>
      <c r="G65" s="16"/>
      <c r="K65" s="10"/>
      <c r="M65" s="7"/>
    </row>
    <row r="66" spans="5:13">
      <c r="E66" s="10"/>
      <c r="F66" s="17"/>
      <c r="G66" s="16"/>
      <c r="K66" s="10"/>
      <c r="M66" s="7"/>
    </row>
    <row r="67" spans="5:13">
      <c r="E67" s="5"/>
      <c r="F67" s="6"/>
      <c r="G67" s="5"/>
      <c r="K67" s="10"/>
      <c r="M67" s="7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6:J26"/>
    <mergeCell ref="K3:K4"/>
    <mergeCell ref="L3:L4"/>
    <mergeCell ref="M3:M4"/>
    <mergeCell ref="A5:J5"/>
    <mergeCell ref="B3:B4"/>
    <mergeCell ref="A8:J8"/>
    <mergeCell ref="A11:J11"/>
    <mergeCell ref="A15:J15"/>
    <mergeCell ref="A20:J20"/>
    <mergeCell ref="A23:J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workbookViewId="0">
      <selection activeCell="F16" sqref="F16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.6640625" style="5" customWidth="1"/>
    <col min="7" max="7" width="4.6640625" style="10" bestFit="1" customWidth="1"/>
    <col min="8" max="9" width="4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6.83203125" style="5" bestFit="1" customWidth="1"/>
    <col min="14" max="16384" width="9.1640625" style="3"/>
  </cols>
  <sheetData>
    <row r="1" spans="1:13" s="2" customFormat="1" ht="29" customHeight="1">
      <c r="A1" s="52" t="s">
        <v>233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252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178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184</v>
      </c>
      <c r="C6" s="11" t="s">
        <v>248</v>
      </c>
      <c r="D6" s="11" t="s">
        <v>180</v>
      </c>
      <c r="E6" s="12" t="s">
        <v>256</v>
      </c>
      <c r="F6" s="11" t="s">
        <v>235</v>
      </c>
      <c r="G6" s="19" t="s">
        <v>91</v>
      </c>
      <c r="H6" s="19" t="s">
        <v>115</v>
      </c>
      <c r="I6" s="19" t="s">
        <v>116</v>
      </c>
      <c r="J6" s="20"/>
      <c r="K6" s="13" t="str">
        <f>"22,5"</f>
        <v>22,5</v>
      </c>
      <c r="L6" s="13" t="str">
        <f>"19,4434"</f>
        <v>19,4434</v>
      </c>
      <c r="M6" s="11" t="s">
        <v>181</v>
      </c>
    </row>
    <row r="8" spans="1:13" ht="16">
      <c r="A8" s="42" t="s">
        <v>58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108</v>
      </c>
      <c r="C9" s="11" t="s">
        <v>92</v>
      </c>
      <c r="D9" s="11" t="s">
        <v>93</v>
      </c>
      <c r="E9" s="12" t="s">
        <v>257</v>
      </c>
      <c r="F9" s="11" t="s">
        <v>235</v>
      </c>
      <c r="G9" s="19" t="s">
        <v>15</v>
      </c>
      <c r="H9" s="18" t="s">
        <v>16</v>
      </c>
      <c r="I9" s="19" t="s">
        <v>16</v>
      </c>
      <c r="J9" s="20"/>
      <c r="K9" s="13" t="str">
        <f>"47,5"</f>
        <v>47,5</v>
      </c>
      <c r="L9" s="13" t="str">
        <f>"32,7370"</f>
        <v>32,7370</v>
      </c>
      <c r="M9" s="11"/>
    </row>
    <row r="11" spans="1:13" ht="16">
      <c r="A11" s="42" t="s">
        <v>102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138</v>
      </c>
      <c r="C12" s="11" t="s">
        <v>131</v>
      </c>
      <c r="D12" s="11" t="s">
        <v>192</v>
      </c>
      <c r="E12" s="12" t="s">
        <v>257</v>
      </c>
      <c r="F12" s="11" t="s">
        <v>235</v>
      </c>
      <c r="G12" s="19" t="s">
        <v>64</v>
      </c>
      <c r="H12" s="19" t="s">
        <v>76</v>
      </c>
      <c r="I12" s="19" t="s">
        <v>61</v>
      </c>
      <c r="J12" s="20"/>
      <c r="K12" s="13" t="str">
        <f>"80,0"</f>
        <v>80,0</v>
      </c>
      <c r="L12" s="13" t="str">
        <f>"42,8078"</f>
        <v>42,8078</v>
      </c>
      <c r="M12" s="11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>
      <c r="G21" s="5"/>
      <c r="K21" s="10"/>
      <c r="M21" s="7"/>
    </row>
    <row r="22" spans="3:13" ht="18">
      <c r="C22" s="9"/>
      <c r="D22" s="9"/>
      <c r="E22" s="5"/>
      <c r="F22" s="6"/>
      <c r="G22" s="5"/>
      <c r="K22" s="10"/>
      <c r="M22" s="7"/>
    </row>
    <row r="23" spans="3:13" ht="16">
      <c r="C23" s="39"/>
      <c r="D23" s="39"/>
      <c r="E23" s="5"/>
      <c r="F23" s="6"/>
      <c r="G23" s="5"/>
      <c r="K23" s="10"/>
      <c r="M23" s="7"/>
    </row>
    <row r="24" spans="3:13" ht="14">
      <c r="C24" s="14"/>
      <c r="D24" s="15"/>
      <c r="E24" s="5"/>
      <c r="F24" s="6"/>
      <c r="G24" s="5"/>
      <c r="K24" s="10"/>
      <c r="M24" s="7"/>
    </row>
    <row r="25" spans="3:13" ht="14">
      <c r="C25" s="1"/>
      <c r="D25" s="1"/>
      <c r="E25" s="1"/>
      <c r="F25" s="40"/>
      <c r="G25" s="1"/>
      <c r="K25" s="10"/>
      <c r="M25" s="7"/>
    </row>
    <row r="26" spans="3:13">
      <c r="E26" s="10"/>
      <c r="F26" s="17"/>
      <c r="G26" s="16"/>
      <c r="K26" s="10"/>
      <c r="M26" s="7"/>
    </row>
    <row r="27" spans="3:13">
      <c r="E27" s="5"/>
      <c r="F27" s="6"/>
      <c r="G27" s="5"/>
      <c r="K27" s="10"/>
      <c r="M27" s="7"/>
    </row>
    <row r="28" spans="3:13" ht="14">
      <c r="C28" s="14"/>
      <c r="D28" s="15"/>
      <c r="E28" s="5"/>
      <c r="F28" s="6"/>
      <c r="G28" s="5"/>
      <c r="K28" s="10"/>
      <c r="M28" s="7"/>
    </row>
    <row r="29" spans="3:13" ht="14">
      <c r="C29" s="1"/>
      <c r="D29" s="1"/>
      <c r="E29" s="1"/>
      <c r="F29" s="40"/>
      <c r="G29" s="1"/>
      <c r="K29" s="10"/>
      <c r="M29" s="7"/>
    </row>
    <row r="30" spans="3:13">
      <c r="E30" s="10"/>
      <c r="F30" s="17"/>
      <c r="G30" s="16"/>
      <c r="K30" s="10"/>
      <c r="M30" s="7"/>
    </row>
    <row r="31" spans="3:13">
      <c r="E31" s="10"/>
      <c r="F31" s="17"/>
      <c r="G31" s="16"/>
      <c r="K31" s="10"/>
      <c r="M31" s="7"/>
    </row>
    <row r="32" spans="3:13">
      <c r="E32" s="5"/>
      <c r="F32" s="6"/>
      <c r="G32" s="5"/>
      <c r="K32" s="10"/>
      <c r="M32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3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33203125" style="5" bestFit="1" customWidth="1"/>
    <col min="4" max="4" width="13.6640625" style="5" bestFit="1" customWidth="1"/>
    <col min="5" max="5" width="10.5" style="6" bestFit="1" customWidth="1"/>
    <col min="6" max="6" width="46" style="5" customWidth="1"/>
    <col min="7" max="7" width="5.6640625" style="10" bestFit="1" customWidth="1"/>
    <col min="8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7.5" style="5" bestFit="1" customWidth="1"/>
    <col min="22" max="16384" width="9.1640625" style="3"/>
  </cols>
  <sheetData>
    <row r="1" spans="1:21" s="2" customFormat="1" ht="29" customHeight="1">
      <c r="A1" s="52" t="s">
        <v>220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23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0" t="s">
        <v>21</v>
      </c>
      <c r="B6" s="11" t="s">
        <v>55</v>
      </c>
      <c r="C6" s="11" t="s">
        <v>24</v>
      </c>
      <c r="D6" s="11" t="s">
        <v>25</v>
      </c>
      <c r="E6" s="12" t="s">
        <v>257</v>
      </c>
      <c r="F6" s="11" t="s">
        <v>234</v>
      </c>
      <c r="G6" s="19" t="s">
        <v>26</v>
      </c>
      <c r="H6" s="19" t="s">
        <v>13</v>
      </c>
      <c r="I6" s="18" t="s">
        <v>27</v>
      </c>
      <c r="J6" s="20"/>
      <c r="K6" s="18" t="s">
        <v>28</v>
      </c>
      <c r="L6" s="19" t="s">
        <v>28</v>
      </c>
      <c r="M6" s="18" t="s">
        <v>29</v>
      </c>
      <c r="N6" s="20"/>
      <c r="O6" s="18" t="s">
        <v>30</v>
      </c>
      <c r="P6" s="19" t="s">
        <v>30</v>
      </c>
      <c r="Q6" s="19" t="s">
        <v>31</v>
      </c>
      <c r="R6" s="20"/>
      <c r="S6" s="13" t="str">
        <f>"292,5"</f>
        <v>292,5</v>
      </c>
      <c r="T6" s="13" t="str">
        <f>"349,0403"</f>
        <v>349,0403</v>
      </c>
      <c r="U6" s="11" t="s">
        <v>32</v>
      </c>
    </row>
    <row r="8" spans="1:21" ht="16">
      <c r="A8" s="42" t="s">
        <v>33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>
      <c r="A9" s="20" t="s">
        <v>21</v>
      </c>
      <c r="B9" s="11" t="s">
        <v>56</v>
      </c>
      <c r="C9" s="11" t="s">
        <v>35</v>
      </c>
      <c r="D9" s="11" t="s">
        <v>36</v>
      </c>
      <c r="E9" s="12" t="s">
        <v>257</v>
      </c>
      <c r="F9" s="11" t="s">
        <v>234</v>
      </c>
      <c r="G9" s="19" t="s">
        <v>37</v>
      </c>
      <c r="H9" s="19" t="s">
        <v>38</v>
      </c>
      <c r="I9" s="19" t="s">
        <v>39</v>
      </c>
      <c r="J9" s="20"/>
      <c r="K9" s="19" t="s">
        <v>26</v>
      </c>
      <c r="L9" s="19" t="s">
        <v>13</v>
      </c>
      <c r="M9" s="19" t="s">
        <v>40</v>
      </c>
      <c r="N9" s="20"/>
      <c r="O9" s="19" t="s">
        <v>37</v>
      </c>
      <c r="P9" s="19" t="s">
        <v>41</v>
      </c>
      <c r="Q9" s="19" t="s">
        <v>42</v>
      </c>
      <c r="R9" s="20"/>
      <c r="S9" s="13" t="str">
        <f>"457,5"</f>
        <v>457,5</v>
      </c>
      <c r="T9" s="13" t="str">
        <f>"371,2613"</f>
        <v>371,2613</v>
      </c>
      <c r="U9" s="11" t="s">
        <v>32</v>
      </c>
    </row>
    <row r="11" spans="1:21" ht="16">
      <c r="A11" s="42" t="s">
        <v>43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>
      <c r="A12" s="20" t="s">
        <v>21</v>
      </c>
      <c r="B12" s="11" t="s">
        <v>57</v>
      </c>
      <c r="C12" s="11" t="s">
        <v>44</v>
      </c>
      <c r="D12" s="11" t="s">
        <v>45</v>
      </c>
      <c r="E12" s="12" t="s">
        <v>257</v>
      </c>
      <c r="F12" s="11" t="s">
        <v>235</v>
      </c>
      <c r="G12" s="19" t="s">
        <v>46</v>
      </c>
      <c r="H12" s="19" t="s">
        <v>47</v>
      </c>
      <c r="I12" s="18" t="s">
        <v>48</v>
      </c>
      <c r="J12" s="20"/>
      <c r="K12" s="19" t="s">
        <v>42</v>
      </c>
      <c r="L12" s="19" t="s">
        <v>49</v>
      </c>
      <c r="M12" s="18" t="s">
        <v>50</v>
      </c>
      <c r="N12" s="20"/>
      <c r="O12" s="19" t="s">
        <v>51</v>
      </c>
      <c r="P12" s="19" t="s">
        <v>52</v>
      </c>
      <c r="Q12" s="18" t="s">
        <v>53</v>
      </c>
      <c r="R12" s="20"/>
      <c r="S12" s="13" t="str">
        <f>"685,0"</f>
        <v>685,0</v>
      </c>
      <c r="T12" s="13" t="str">
        <f>"404,2870"</f>
        <v>404,2870</v>
      </c>
      <c r="U12" s="11" t="s">
        <v>54</v>
      </c>
    </row>
    <row r="14" spans="1:21" ht="16">
      <c r="F14" s="8"/>
      <c r="G14" s="5"/>
    </row>
    <row r="15" spans="1:21" ht="16">
      <c r="F15" s="8"/>
      <c r="G15" s="5"/>
    </row>
    <row r="16" spans="1:21" ht="16">
      <c r="F16" s="8"/>
      <c r="G16" s="5"/>
    </row>
    <row r="17" spans="3:7" ht="16">
      <c r="F17" s="8"/>
      <c r="G17" s="5"/>
    </row>
    <row r="18" spans="3:7" ht="16">
      <c r="F18" s="8"/>
      <c r="G18" s="5"/>
    </row>
    <row r="19" spans="3:7" ht="16">
      <c r="F19" s="8"/>
      <c r="G19" s="5"/>
    </row>
    <row r="20" spans="3:7" ht="16">
      <c r="F20" s="8"/>
      <c r="G20" s="5"/>
    </row>
    <row r="21" spans="3:7">
      <c r="G21" s="5"/>
    </row>
    <row r="22" spans="3:7" ht="18">
      <c r="C22" s="9"/>
      <c r="D22" s="9"/>
      <c r="E22" s="5"/>
      <c r="F22" s="6"/>
      <c r="G22" s="5"/>
    </row>
    <row r="23" spans="3:7" ht="16">
      <c r="C23" s="39"/>
      <c r="D23" s="39"/>
      <c r="E23" s="5"/>
      <c r="F23" s="6"/>
      <c r="G23" s="5"/>
    </row>
    <row r="24" spans="3:7" ht="14">
      <c r="C24" s="14"/>
      <c r="D24" s="15"/>
      <c r="E24" s="5"/>
      <c r="F24" s="6"/>
      <c r="G24" s="5"/>
    </row>
    <row r="25" spans="3:7" ht="14">
      <c r="C25" s="1"/>
      <c r="D25" s="1"/>
      <c r="E25" s="1"/>
      <c r="F25" s="40"/>
      <c r="G25" s="1"/>
    </row>
    <row r="26" spans="3:7">
      <c r="E26" s="10"/>
      <c r="F26" s="17"/>
      <c r="G26" s="16"/>
    </row>
    <row r="27" spans="3:7">
      <c r="E27" s="10"/>
      <c r="F27" s="17"/>
      <c r="G27" s="16"/>
    </row>
    <row r="28" spans="3:7">
      <c r="E28" s="5"/>
      <c r="F28" s="6"/>
      <c r="G28" s="5"/>
    </row>
    <row r="29" spans="3:7">
      <c r="E29" s="5"/>
      <c r="F29" s="6"/>
      <c r="G29" s="5"/>
    </row>
    <row r="30" spans="3:7" ht="16">
      <c r="C30" s="39"/>
      <c r="D30" s="39"/>
      <c r="E30" s="5"/>
      <c r="F30" s="6"/>
      <c r="G30" s="5"/>
    </row>
    <row r="31" spans="3:7" ht="14">
      <c r="C31" s="14"/>
      <c r="D31" s="15"/>
      <c r="E31" s="5"/>
      <c r="F31" s="6"/>
      <c r="G31" s="5"/>
    </row>
    <row r="32" spans="3:7" ht="14">
      <c r="C32" s="1"/>
      <c r="D32" s="1"/>
      <c r="E32" s="1"/>
      <c r="F32" s="40"/>
      <c r="G32" s="1"/>
    </row>
    <row r="33" spans="5:7">
      <c r="E33" s="10"/>
      <c r="F33" s="17"/>
      <c r="G33" s="16"/>
    </row>
    <row r="34" spans="5:7">
      <c r="E34" s="5"/>
      <c r="F34" s="6"/>
      <c r="G34" s="5"/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16406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3" width="4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9.33203125" style="5" bestFit="1" customWidth="1"/>
    <col min="22" max="16384" width="9.1640625" style="3"/>
  </cols>
  <sheetData>
    <row r="1" spans="1:21" s="2" customFormat="1" ht="29" customHeight="1">
      <c r="A1" s="52" t="s">
        <v>221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7</v>
      </c>
      <c r="H3" s="64"/>
      <c r="I3" s="64"/>
      <c r="J3" s="64"/>
      <c r="K3" s="64" t="s">
        <v>8</v>
      </c>
      <c r="L3" s="64"/>
      <c r="M3" s="64"/>
      <c r="N3" s="64"/>
      <c r="O3" s="64" t="s">
        <v>9</v>
      </c>
      <c r="P3" s="64"/>
      <c r="Q3" s="64"/>
      <c r="R3" s="64"/>
      <c r="S3" s="46" t="s">
        <v>1</v>
      </c>
      <c r="T3" s="46" t="s">
        <v>3</v>
      </c>
      <c r="U3" s="48" t="s">
        <v>2</v>
      </c>
    </row>
    <row r="4" spans="1:21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7"/>
      <c r="T4" s="47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20" t="s">
        <v>21</v>
      </c>
      <c r="B6" s="11" t="s">
        <v>22</v>
      </c>
      <c r="C6" s="11" t="s">
        <v>11</v>
      </c>
      <c r="D6" s="11" t="s">
        <v>12</v>
      </c>
      <c r="E6" s="12" t="s">
        <v>257</v>
      </c>
      <c r="F6" s="11" t="s">
        <v>235</v>
      </c>
      <c r="G6" s="18" t="s">
        <v>13</v>
      </c>
      <c r="H6" s="19" t="s">
        <v>13</v>
      </c>
      <c r="I6" s="19" t="s">
        <v>14</v>
      </c>
      <c r="J6" s="20"/>
      <c r="K6" s="19" t="s">
        <v>15</v>
      </c>
      <c r="L6" s="19" t="s">
        <v>16</v>
      </c>
      <c r="M6" s="18" t="s">
        <v>17</v>
      </c>
      <c r="N6" s="20"/>
      <c r="O6" s="19" t="s">
        <v>13</v>
      </c>
      <c r="P6" s="19" t="s">
        <v>18</v>
      </c>
      <c r="Q6" s="19" t="s">
        <v>19</v>
      </c>
      <c r="R6" s="20"/>
      <c r="S6" s="13" t="str">
        <f>"270,0"</f>
        <v>270,0</v>
      </c>
      <c r="T6" s="13" t="str">
        <f>"337,6080"</f>
        <v>337,6080</v>
      </c>
      <c r="U6" s="11" t="s">
        <v>20</v>
      </c>
    </row>
    <row r="8" spans="1:21" ht="16">
      <c r="F8" s="8"/>
      <c r="G8" s="5"/>
    </row>
    <row r="9" spans="1:21" ht="16">
      <c r="F9" s="8"/>
      <c r="G9" s="5"/>
    </row>
    <row r="10" spans="1:21" ht="16">
      <c r="F10" s="8"/>
      <c r="G10" s="5"/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>
      <c r="G15" s="5"/>
    </row>
    <row r="16" spans="1:21" ht="18">
      <c r="C16" s="9"/>
      <c r="D16" s="9"/>
      <c r="E16" s="5"/>
      <c r="F16" s="6"/>
      <c r="G16" s="5"/>
    </row>
    <row r="17" spans="3:7" ht="16">
      <c r="C17" s="39"/>
      <c r="D17" s="39"/>
      <c r="E17" s="5"/>
      <c r="F17" s="6"/>
      <c r="G17" s="5"/>
    </row>
    <row r="18" spans="3:7" ht="14">
      <c r="C18" s="14"/>
      <c r="D18" s="15"/>
      <c r="E18" s="5"/>
      <c r="F18" s="6"/>
      <c r="G18" s="5"/>
    </row>
    <row r="19" spans="3:7" ht="14">
      <c r="C19" s="1"/>
      <c r="D19" s="1"/>
      <c r="E19" s="1"/>
      <c r="F19" s="40"/>
      <c r="G19" s="1"/>
    </row>
    <row r="20" spans="3:7">
      <c r="E20" s="10"/>
      <c r="F20" s="17"/>
      <c r="G20" s="16"/>
    </row>
    <row r="21" spans="3:7">
      <c r="E21" s="5"/>
      <c r="F21" s="6"/>
      <c r="G21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4.164062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52" t="s">
        <v>222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64" t="s">
        <v>9</v>
      </c>
      <c r="L3" s="64"/>
      <c r="M3" s="64"/>
      <c r="N3" s="64"/>
      <c r="O3" s="46" t="s">
        <v>1</v>
      </c>
      <c r="P3" s="46" t="s">
        <v>3</v>
      </c>
      <c r="Q3" s="48" t="s">
        <v>2</v>
      </c>
    </row>
    <row r="4" spans="1:17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49"/>
    </row>
    <row r="5" spans="1:17" ht="16">
      <c r="A5" s="50" t="s">
        <v>102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20" t="s">
        <v>21</v>
      </c>
      <c r="B6" s="11" t="s">
        <v>111</v>
      </c>
      <c r="C6" s="11" t="s">
        <v>103</v>
      </c>
      <c r="D6" s="11" t="s">
        <v>104</v>
      </c>
      <c r="E6" s="12" t="s">
        <v>257</v>
      </c>
      <c r="F6" s="11" t="s">
        <v>235</v>
      </c>
      <c r="G6" s="19" t="s">
        <v>106</v>
      </c>
      <c r="H6" s="18" t="s">
        <v>46</v>
      </c>
      <c r="I6" s="20"/>
      <c r="J6" s="20"/>
      <c r="K6" s="19" t="s">
        <v>170</v>
      </c>
      <c r="L6" s="18" t="s">
        <v>53</v>
      </c>
      <c r="M6" s="20"/>
      <c r="N6" s="20"/>
      <c r="O6" s="13" t="str">
        <f>"490,0"</f>
        <v>490,0</v>
      </c>
      <c r="P6" s="13" t="str">
        <f>"274,1550"</f>
        <v>274,1550</v>
      </c>
      <c r="Q6" s="11" t="s">
        <v>81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39"/>
      <c r="D17" s="39"/>
      <c r="E17" s="5"/>
      <c r="F17" s="6"/>
      <c r="G17" s="5"/>
    </row>
    <row r="18" spans="3:7" ht="14">
      <c r="C18" s="14"/>
      <c r="D18" s="15"/>
      <c r="E18" s="5"/>
      <c r="F18" s="6"/>
      <c r="G18" s="5"/>
    </row>
    <row r="19" spans="3:7" ht="14">
      <c r="C19" s="1"/>
      <c r="D19" s="1"/>
      <c r="E19" s="1"/>
      <c r="F19" s="40"/>
      <c r="G19" s="1"/>
    </row>
    <row r="20" spans="3:7">
      <c r="E20" s="10"/>
      <c r="F20" s="17"/>
      <c r="G20" s="16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7.5" style="5" customWidth="1"/>
    <col min="7" max="7" width="5.6640625" style="10" bestFit="1" customWidth="1"/>
    <col min="8" max="10" width="5.5" style="10" customWidth="1"/>
    <col min="11" max="11" width="10.5" style="7" bestFit="1" customWidth="1"/>
    <col min="12" max="12" width="8.5" style="7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2" t="s">
        <v>223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139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158</v>
      </c>
      <c r="C6" s="11" t="s">
        <v>140</v>
      </c>
      <c r="D6" s="11" t="s">
        <v>141</v>
      </c>
      <c r="E6" s="12" t="s">
        <v>257</v>
      </c>
      <c r="F6" s="11" t="s">
        <v>235</v>
      </c>
      <c r="G6" s="19" t="s">
        <v>64</v>
      </c>
      <c r="H6" s="18" t="s">
        <v>75</v>
      </c>
      <c r="I6" s="18" t="s">
        <v>75</v>
      </c>
      <c r="J6" s="20"/>
      <c r="K6" s="13" t="str">
        <f>"60,0"</f>
        <v>60,0</v>
      </c>
      <c r="L6" s="13" t="str">
        <f>"79,5900"</f>
        <v>79,5900</v>
      </c>
      <c r="M6" s="11" t="s">
        <v>20</v>
      </c>
    </row>
    <row r="8" spans="1:13" ht="16">
      <c r="A8" s="42" t="s">
        <v>117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159</v>
      </c>
      <c r="C9" s="11" t="s">
        <v>142</v>
      </c>
      <c r="D9" s="11" t="s">
        <v>143</v>
      </c>
      <c r="E9" s="12" t="s">
        <v>257</v>
      </c>
      <c r="F9" s="11" t="s">
        <v>235</v>
      </c>
      <c r="G9" s="19" t="s">
        <v>144</v>
      </c>
      <c r="H9" s="19" t="s">
        <v>37</v>
      </c>
      <c r="I9" s="20"/>
      <c r="J9" s="20"/>
      <c r="K9" s="13" t="str">
        <f>"150,0"</f>
        <v>150,0</v>
      </c>
      <c r="L9" s="13" t="str">
        <f>"101,6850"</f>
        <v>101,6850</v>
      </c>
      <c r="M9" s="11"/>
    </row>
    <row r="11" spans="1:13" ht="16">
      <c r="A11" s="42" t="s">
        <v>94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160</v>
      </c>
      <c r="C12" s="11" t="s">
        <v>145</v>
      </c>
      <c r="D12" s="11" t="s">
        <v>146</v>
      </c>
      <c r="E12" s="12" t="s">
        <v>259</v>
      </c>
      <c r="F12" s="11" t="s">
        <v>238</v>
      </c>
      <c r="G12" s="19" t="s">
        <v>147</v>
      </c>
      <c r="H12" s="18" t="s">
        <v>148</v>
      </c>
      <c r="I12" s="18" t="s">
        <v>148</v>
      </c>
      <c r="J12" s="20"/>
      <c r="K12" s="13" t="str">
        <f>"167,5"</f>
        <v>167,5</v>
      </c>
      <c r="L12" s="13" t="str">
        <f>"124,9748"</f>
        <v>124,9748</v>
      </c>
      <c r="M12" s="11"/>
    </row>
    <row r="14" spans="1:13" ht="16">
      <c r="A14" s="42" t="s">
        <v>43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3">
      <c r="A15" s="20" t="s">
        <v>21</v>
      </c>
      <c r="B15" s="11" t="s">
        <v>161</v>
      </c>
      <c r="C15" s="11" t="s">
        <v>149</v>
      </c>
      <c r="D15" s="11" t="s">
        <v>150</v>
      </c>
      <c r="E15" s="12" t="s">
        <v>257</v>
      </c>
      <c r="F15" s="11" t="s">
        <v>235</v>
      </c>
      <c r="G15" s="19" t="s">
        <v>69</v>
      </c>
      <c r="H15" s="19" t="s">
        <v>151</v>
      </c>
      <c r="I15" s="19" t="s">
        <v>41</v>
      </c>
      <c r="J15" s="20"/>
      <c r="K15" s="13" t="str">
        <f>"170,0"</f>
        <v>170,0</v>
      </c>
      <c r="L15" s="13" t="str">
        <f>"103,2070"</f>
        <v>103,2070</v>
      </c>
      <c r="M15" s="11" t="s">
        <v>152</v>
      </c>
    </row>
    <row r="17" spans="1:13" ht="16">
      <c r="A17" s="42" t="s">
        <v>128</v>
      </c>
      <c r="B17" s="42"/>
      <c r="C17" s="43"/>
      <c r="D17" s="43"/>
      <c r="E17" s="43"/>
      <c r="F17" s="43"/>
      <c r="G17" s="43"/>
      <c r="H17" s="43"/>
      <c r="I17" s="43"/>
      <c r="J17" s="43"/>
    </row>
    <row r="18" spans="1:13">
      <c r="A18" s="31" t="s">
        <v>21</v>
      </c>
      <c r="B18" s="21" t="s">
        <v>162</v>
      </c>
      <c r="C18" s="21" t="s">
        <v>153</v>
      </c>
      <c r="D18" s="21" t="s">
        <v>154</v>
      </c>
      <c r="E18" s="22" t="s">
        <v>258</v>
      </c>
      <c r="F18" s="21" t="s">
        <v>235</v>
      </c>
      <c r="G18" s="30" t="s">
        <v>155</v>
      </c>
      <c r="H18" s="30" t="s">
        <v>37</v>
      </c>
      <c r="I18" s="30" t="s">
        <v>38</v>
      </c>
      <c r="J18" s="32" t="s">
        <v>70</v>
      </c>
      <c r="K18" s="23" t="str">
        <f>"160,0"</f>
        <v>160,0</v>
      </c>
      <c r="L18" s="23" t="str">
        <f>"93,3280"</f>
        <v>93,3280</v>
      </c>
      <c r="M18" s="21"/>
    </row>
    <row r="19" spans="1:13">
      <c r="A19" s="37" t="s">
        <v>21</v>
      </c>
      <c r="B19" s="27" t="s">
        <v>163</v>
      </c>
      <c r="C19" s="27" t="s">
        <v>156</v>
      </c>
      <c r="D19" s="27" t="s">
        <v>157</v>
      </c>
      <c r="E19" s="28" t="s">
        <v>260</v>
      </c>
      <c r="F19" s="27" t="s">
        <v>237</v>
      </c>
      <c r="G19" s="38" t="s">
        <v>37</v>
      </c>
      <c r="H19" s="36" t="s">
        <v>37</v>
      </c>
      <c r="I19" s="38" t="s">
        <v>69</v>
      </c>
      <c r="J19" s="37"/>
      <c r="K19" s="29" t="str">
        <f>"150,0"</f>
        <v>150,0</v>
      </c>
      <c r="L19" s="29" t="str">
        <f>"89,7005"</f>
        <v>89,7005</v>
      </c>
      <c r="M19" s="27"/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>
      <c r="G28" s="5"/>
      <c r="K28" s="10"/>
      <c r="M28" s="7"/>
    </row>
    <row r="29" spans="1:13" ht="18">
      <c r="C29" s="9"/>
      <c r="D29" s="9"/>
      <c r="E29" s="5"/>
      <c r="F29" s="6"/>
      <c r="G29" s="5"/>
      <c r="K29" s="10"/>
      <c r="M29" s="7"/>
    </row>
    <row r="30" spans="1:13" ht="16">
      <c r="C30" s="39"/>
      <c r="D30" s="39"/>
      <c r="E30" s="5"/>
      <c r="F30" s="6"/>
      <c r="G30" s="5"/>
      <c r="K30" s="10"/>
      <c r="M30" s="7"/>
    </row>
    <row r="31" spans="1:13" ht="14">
      <c r="C31" s="14"/>
      <c r="D31" s="15"/>
      <c r="E31" s="5"/>
      <c r="F31" s="6"/>
      <c r="G31" s="5"/>
      <c r="K31" s="10"/>
      <c r="M31" s="7"/>
    </row>
    <row r="32" spans="1:13" ht="14">
      <c r="C32" s="1"/>
      <c r="D32" s="1"/>
      <c r="E32" s="1"/>
      <c r="F32" s="40"/>
      <c r="G32" s="1"/>
      <c r="K32" s="10"/>
      <c r="M32" s="7"/>
    </row>
    <row r="33" spans="3:13">
      <c r="E33" s="10"/>
      <c r="F33" s="17"/>
      <c r="G33" s="16"/>
      <c r="K33" s="10"/>
      <c r="M33" s="7"/>
    </row>
    <row r="34" spans="3:13">
      <c r="E34" s="5"/>
      <c r="F34" s="6"/>
      <c r="G34" s="5"/>
      <c r="K34" s="10"/>
      <c r="M34" s="7"/>
    </row>
    <row r="35" spans="3:13">
      <c r="E35" s="5"/>
      <c r="F35" s="6"/>
      <c r="G35" s="5"/>
      <c r="K35" s="10"/>
      <c r="M35" s="7"/>
    </row>
    <row r="36" spans="3:13" ht="16">
      <c r="C36" s="39"/>
      <c r="D36" s="39"/>
      <c r="E36" s="5"/>
      <c r="F36" s="6"/>
      <c r="G36" s="5"/>
      <c r="K36" s="10"/>
      <c r="M36" s="7"/>
    </row>
    <row r="37" spans="3:13" ht="14">
      <c r="C37" s="14"/>
      <c r="D37" s="15"/>
      <c r="E37" s="5"/>
      <c r="F37" s="6"/>
      <c r="G37" s="5"/>
      <c r="K37" s="10"/>
      <c r="M37" s="7"/>
    </row>
    <row r="38" spans="3:13" ht="14">
      <c r="C38" s="1"/>
      <c r="D38" s="1"/>
      <c r="E38" s="1"/>
      <c r="F38" s="40"/>
      <c r="G38" s="1"/>
      <c r="K38" s="10"/>
      <c r="M38" s="7"/>
    </row>
    <row r="39" spans="3:13">
      <c r="E39" s="10"/>
      <c r="F39" s="17"/>
      <c r="G39" s="16"/>
      <c r="K39" s="10"/>
      <c r="M39" s="7"/>
    </row>
    <row r="40" spans="3:13">
      <c r="E40" s="5"/>
      <c r="F40" s="6"/>
      <c r="G40" s="5"/>
      <c r="K40" s="10"/>
      <c r="M40" s="7"/>
    </row>
    <row r="41" spans="3:13" ht="14">
      <c r="C41" s="14"/>
      <c r="D41" s="15"/>
      <c r="E41" s="5"/>
      <c r="F41" s="6"/>
      <c r="G41" s="5"/>
      <c r="K41" s="10"/>
      <c r="M41" s="7"/>
    </row>
    <row r="42" spans="3:13" ht="14">
      <c r="C42" s="1"/>
      <c r="D42" s="1"/>
      <c r="E42" s="1"/>
      <c r="F42" s="40"/>
      <c r="G42" s="1"/>
      <c r="K42" s="10"/>
      <c r="M42" s="7"/>
    </row>
    <row r="43" spans="3:13">
      <c r="E43" s="10"/>
      <c r="F43" s="17"/>
      <c r="G43" s="16"/>
      <c r="K43" s="10"/>
      <c r="M43" s="7"/>
    </row>
    <row r="44" spans="3:13">
      <c r="E44" s="10"/>
      <c r="F44" s="17"/>
      <c r="G44" s="16"/>
      <c r="K44" s="10"/>
      <c r="M44" s="7"/>
    </row>
    <row r="45" spans="3:13">
      <c r="E45" s="5"/>
      <c r="F45" s="6"/>
      <c r="G45" s="5"/>
      <c r="K45" s="10"/>
      <c r="M45" s="7"/>
    </row>
    <row r="46" spans="3:13" ht="14">
      <c r="C46" s="14"/>
      <c r="D46" s="15"/>
      <c r="E46" s="5"/>
      <c r="F46" s="6"/>
      <c r="G46" s="5"/>
      <c r="K46" s="10"/>
      <c r="M46" s="7"/>
    </row>
    <row r="47" spans="3:13" ht="14">
      <c r="C47" s="1"/>
      <c r="D47" s="1"/>
      <c r="E47" s="1"/>
      <c r="F47" s="40"/>
      <c r="G47" s="1"/>
      <c r="K47" s="10"/>
      <c r="M47" s="7"/>
    </row>
    <row r="48" spans="3:13">
      <c r="E48" s="10"/>
      <c r="F48" s="17"/>
      <c r="G48" s="16"/>
      <c r="K48" s="10"/>
      <c r="M48" s="7"/>
    </row>
    <row r="49" spans="5:13">
      <c r="E49" s="10"/>
      <c r="F49" s="17"/>
      <c r="G49" s="16"/>
      <c r="K49" s="10"/>
      <c r="M49" s="7"/>
    </row>
    <row r="50" spans="5:13">
      <c r="E50" s="5"/>
      <c r="F50" s="6"/>
      <c r="G50" s="5"/>
      <c r="K50" s="10"/>
      <c r="M50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43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0.1640625" style="5" bestFit="1" customWidth="1"/>
    <col min="14" max="16384" width="9.1640625" style="3"/>
  </cols>
  <sheetData>
    <row r="1" spans="1:13" s="2" customFormat="1" ht="29" customHeight="1">
      <c r="A1" s="52" t="s">
        <v>224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112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133</v>
      </c>
      <c r="C6" s="11" t="s">
        <v>113</v>
      </c>
      <c r="D6" s="11" t="s">
        <v>114</v>
      </c>
      <c r="E6" s="12" t="s">
        <v>261</v>
      </c>
      <c r="F6" s="11" t="s">
        <v>235</v>
      </c>
      <c r="G6" s="19" t="s">
        <v>90</v>
      </c>
      <c r="H6" s="18" t="s">
        <v>115</v>
      </c>
      <c r="I6" s="18" t="s">
        <v>116</v>
      </c>
      <c r="J6" s="20"/>
      <c r="K6" s="13" t="str">
        <f>"15,0"</f>
        <v>15,0</v>
      </c>
      <c r="L6" s="13" t="str">
        <f>"21,4425"</f>
        <v>21,4425</v>
      </c>
      <c r="M6" s="11" t="s">
        <v>108</v>
      </c>
    </row>
    <row r="8" spans="1:13" ht="16">
      <c r="A8" s="42" t="s">
        <v>117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134</v>
      </c>
      <c r="C9" s="11" t="s">
        <v>118</v>
      </c>
      <c r="D9" s="11" t="s">
        <v>119</v>
      </c>
      <c r="E9" s="12" t="s">
        <v>262</v>
      </c>
      <c r="F9" s="11" t="s">
        <v>235</v>
      </c>
      <c r="G9" s="19" t="s">
        <v>27</v>
      </c>
      <c r="H9" s="19" t="s">
        <v>30</v>
      </c>
      <c r="I9" s="19" t="s">
        <v>31</v>
      </c>
      <c r="J9" s="20"/>
      <c r="K9" s="13" t="str">
        <f>"130,0"</f>
        <v>130,0</v>
      </c>
      <c r="L9" s="13" t="str">
        <f>"128,2133"</f>
        <v>128,2133</v>
      </c>
      <c r="M9" s="11" t="s">
        <v>81</v>
      </c>
    </row>
    <row r="11" spans="1:13" ht="16">
      <c r="A11" s="42" t="s">
        <v>94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135</v>
      </c>
      <c r="C12" s="11" t="s">
        <v>120</v>
      </c>
      <c r="D12" s="11" t="s">
        <v>121</v>
      </c>
      <c r="E12" s="12" t="s">
        <v>257</v>
      </c>
      <c r="F12" s="11" t="s">
        <v>235</v>
      </c>
      <c r="G12" s="19" t="s">
        <v>69</v>
      </c>
      <c r="H12" s="19" t="s">
        <v>70</v>
      </c>
      <c r="I12" s="18" t="s">
        <v>122</v>
      </c>
      <c r="J12" s="20"/>
      <c r="K12" s="13" t="str">
        <f>"165,0"</f>
        <v>165,0</v>
      </c>
      <c r="L12" s="13" t="str">
        <f>"107,2335"</f>
        <v>107,2335</v>
      </c>
      <c r="M12" s="11" t="s">
        <v>123</v>
      </c>
    </row>
    <row r="14" spans="1:13" ht="16">
      <c r="A14" s="42" t="s">
        <v>43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3">
      <c r="A15" s="31" t="s">
        <v>21</v>
      </c>
      <c r="B15" s="21" t="s">
        <v>57</v>
      </c>
      <c r="C15" s="21" t="s">
        <v>44</v>
      </c>
      <c r="D15" s="21" t="s">
        <v>45</v>
      </c>
      <c r="E15" s="22" t="s">
        <v>257</v>
      </c>
      <c r="F15" s="21" t="s">
        <v>235</v>
      </c>
      <c r="G15" s="30" t="s">
        <v>42</v>
      </c>
      <c r="H15" s="30" t="s">
        <v>49</v>
      </c>
      <c r="I15" s="32" t="s">
        <v>50</v>
      </c>
      <c r="J15" s="31"/>
      <c r="K15" s="23" t="str">
        <f>"185,0"</f>
        <v>185,0</v>
      </c>
      <c r="L15" s="23" t="str">
        <f>"109,1870"</f>
        <v>109,1870</v>
      </c>
      <c r="M15" s="21" t="s">
        <v>54</v>
      </c>
    </row>
    <row r="16" spans="1:13">
      <c r="A16" s="37" t="s">
        <v>84</v>
      </c>
      <c r="B16" s="27" t="s">
        <v>136</v>
      </c>
      <c r="C16" s="27" t="s">
        <v>124</v>
      </c>
      <c r="D16" s="27" t="s">
        <v>125</v>
      </c>
      <c r="E16" s="28" t="s">
        <v>257</v>
      </c>
      <c r="F16" s="27" t="s">
        <v>239</v>
      </c>
      <c r="G16" s="36" t="s">
        <v>42</v>
      </c>
      <c r="H16" s="38" t="s">
        <v>126</v>
      </c>
      <c r="I16" s="38" t="s">
        <v>126</v>
      </c>
      <c r="J16" s="37"/>
      <c r="K16" s="29" t="str">
        <f>"180,0"</f>
        <v>180,0</v>
      </c>
      <c r="L16" s="29" t="str">
        <f>"106,0200"</f>
        <v>106,0200</v>
      </c>
      <c r="M16" s="27" t="s">
        <v>127</v>
      </c>
    </row>
    <row r="18" spans="1:13" ht="16">
      <c r="A18" s="42" t="s">
        <v>128</v>
      </c>
      <c r="B18" s="42"/>
      <c r="C18" s="43"/>
      <c r="D18" s="43"/>
      <c r="E18" s="43"/>
      <c r="F18" s="43"/>
      <c r="G18" s="43"/>
      <c r="H18" s="43"/>
      <c r="I18" s="43"/>
      <c r="J18" s="43"/>
    </row>
    <row r="19" spans="1:13">
      <c r="A19" s="20" t="s">
        <v>21</v>
      </c>
      <c r="B19" s="11" t="s">
        <v>137</v>
      </c>
      <c r="C19" s="11" t="s">
        <v>129</v>
      </c>
      <c r="D19" s="11" t="s">
        <v>130</v>
      </c>
      <c r="E19" s="12" t="s">
        <v>257</v>
      </c>
      <c r="F19" s="11" t="s">
        <v>235</v>
      </c>
      <c r="G19" s="19" t="s">
        <v>122</v>
      </c>
      <c r="H19" s="19" t="s">
        <v>42</v>
      </c>
      <c r="I19" s="18" t="s">
        <v>49</v>
      </c>
      <c r="J19" s="20"/>
      <c r="K19" s="13" t="str">
        <f>"180,0"</f>
        <v>180,0</v>
      </c>
      <c r="L19" s="13" t="str">
        <f>"105,1020"</f>
        <v>105,1020</v>
      </c>
      <c r="M19" s="11"/>
    </row>
    <row r="21" spans="1:13" ht="16">
      <c r="A21" s="42" t="s">
        <v>102</v>
      </c>
      <c r="B21" s="42"/>
      <c r="C21" s="43"/>
      <c r="D21" s="43"/>
      <c r="E21" s="43"/>
      <c r="F21" s="43"/>
      <c r="G21" s="43"/>
      <c r="H21" s="43"/>
      <c r="I21" s="43"/>
      <c r="J21" s="43"/>
    </row>
    <row r="22" spans="1:13">
      <c r="A22" s="20" t="s">
        <v>21</v>
      </c>
      <c r="B22" s="11" t="s">
        <v>138</v>
      </c>
      <c r="C22" s="11" t="s">
        <v>131</v>
      </c>
      <c r="D22" s="11" t="s">
        <v>132</v>
      </c>
      <c r="E22" s="12" t="s">
        <v>257</v>
      </c>
      <c r="F22" s="11" t="s">
        <v>235</v>
      </c>
      <c r="G22" s="19" t="s">
        <v>38</v>
      </c>
      <c r="H22" s="19" t="s">
        <v>41</v>
      </c>
      <c r="I22" s="19" t="s">
        <v>42</v>
      </c>
      <c r="J22" s="20"/>
      <c r="K22" s="13" t="str">
        <f>"180,0"</f>
        <v>180,0</v>
      </c>
      <c r="L22" s="13" t="str">
        <f>"101,0880"</f>
        <v>101,0880</v>
      </c>
      <c r="M22" s="11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 ht="16">
      <c r="F27" s="8"/>
      <c r="G27" s="5"/>
      <c r="K27" s="10"/>
      <c r="M27" s="7"/>
    </row>
    <row r="28" spans="1:13" ht="16">
      <c r="F28" s="8"/>
      <c r="G28" s="5"/>
      <c r="K28" s="10"/>
      <c r="M28" s="7"/>
    </row>
    <row r="29" spans="1:13" ht="16">
      <c r="F29" s="8"/>
      <c r="G29" s="5"/>
      <c r="K29" s="10"/>
      <c r="M29" s="7"/>
    </row>
    <row r="30" spans="1:13" ht="16">
      <c r="F30" s="8"/>
      <c r="G30" s="5"/>
      <c r="K30" s="10"/>
      <c r="M30" s="7"/>
    </row>
    <row r="31" spans="1:13">
      <c r="G31" s="5"/>
      <c r="K31" s="10"/>
      <c r="M31" s="7"/>
    </row>
    <row r="32" spans="1:13" ht="18">
      <c r="C32" s="9"/>
      <c r="D32" s="9"/>
      <c r="E32" s="5"/>
      <c r="F32" s="6"/>
      <c r="G32" s="5"/>
      <c r="K32" s="10"/>
      <c r="M32" s="7"/>
    </row>
    <row r="33" spans="3:13" ht="16">
      <c r="C33" s="39"/>
      <c r="D33" s="39"/>
      <c r="E33" s="5"/>
      <c r="F33" s="6"/>
      <c r="G33" s="5"/>
      <c r="K33" s="10"/>
      <c r="M33" s="7"/>
    </row>
    <row r="34" spans="3:13" ht="14">
      <c r="C34" s="14"/>
      <c r="D34" s="15"/>
      <c r="E34" s="5"/>
      <c r="F34" s="6"/>
      <c r="G34" s="5"/>
      <c r="K34" s="10"/>
      <c r="M34" s="7"/>
    </row>
    <row r="35" spans="3:13" ht="14">
      <c r="C35" s="1"/>
      <c r="D35" s="1"/>
      <c r="E35" s="1"/>
      <c r="F35" s="40"/>
      <c r="G35" s="1"/>
      <c r="K35" s="10"/>
      <c r="M35" s="7"/>
    </row>
    <row r="36" spans="3:13">
      <c r="E36" s="10"/>
      <c r="F36" s="17"/>
      <c r="G36" s="16"/>
      <c r="K36" s="10"/>
      <c r="M36" s="7"/>
    </row>
    <row r="37" spans="3:13">
      <c r="E37" s="5"/>
      <c r="F37" s="6"/>
      <c r="G37" s="5"/>
      <c r="K37" s="10"/>
      <c r="M37" s="7"/>
    </row>
    <row r="38" spans="3:13">
      <c r="E38" s="5"/>
      <c r="F38" s="6"/>
      <c r="G38" s="5"/>
      <c r="K38" s="10"/>
      <c r="M38" s="7"/>
    </row>
    <row r="39" spans="3:13" ht="16">
      <c r="C39" s="39"/>
      <c r="D39" s="39"/>
      <c r="E39" s="5"/>
      <c r="F39" s="6"/>
      <c r="G39" s="5"/>
      <c r="K39" s="10"/>
      <c r="M39" s="7"/>
    </row>
    <row r="40" spans="3:13" ht="14">
      <c r="C40" s="14"/>
      <c r="D40" s="15"/>
      <c r="E40" s="5"/>
      <c r="F40" s="6"/>
      <c r="G40" s="5"/>
      <c r="K40" s="10"/>
      <c r="M40" s="7"/>
    </row>
    <row r="41" spans="3:13" ht="14">
      <c r="C41" s="1"/>
      <c r="D41" s="1"/>
      <c r="E41" s="1"/>
      <c r="F41" s="40"/>
      <c r="G41" s="1"/>
      <c r="K41" s="10"/>
      <c r="M41" s="7"/>
    </row>
    <row r="42" spans="3:13">
      <c r="E42" s="10"/>
      <c r="F42" s="17"/>
      <c r="G42" s="16"/>
      <c r="K42" s="10"/>
      <c r="M42" s="7"/>
    </row>
    <row r="43" spans="3:13">
      <c r="E43" s="10"/>
      <c r="F43" s="17"/>
      <c r="G43" s="16"/>
      <c r="K43" s="10"/>
      <c r="M43" s="7"/>
    </row>
    <row r="44" spans="3:13">
      <c r="E44" s="10"/>
      <c r="F44" s="17"/>
      <c r="G44" s="16"/>
      <c r="K44" s="10"/>
      <c r="M44" s="7"/>
    </row>
    <row r="45" spans="3:13">
      <c r="E45" s="5"/>
      <c r="F45" s="6"/>
      <c r="G45" s="5"/>
      <c r="K45" s="10"/>
      <c r="M45" s="7"/>
    </row>
    <row r="46" spans="3:13" ht="14">
      <c r="C46" s="14"/>
      <c r="D46" s="15"/>
      <c r="E46" s="5"/>
      <c r="F46" s="6"/>
      <c r="G46" s="5"/>
      <c r="K46" s="10"/>
      <c r="M46" s="7"/>
    </row>
    <row r="47" spans="3:13" ht="14">
      <c r="C47" s="1"/>
      <c r="D47" s="1"/>
      <c r="E47" s="1"/>
      <c r="F47" s="40"/>
      <c r="G47" s="1"/>
      <c r="K47" s="10"/>
      <c r="M47" s="7"/>
    </row>
    <row r="48" spans="3:13">
      <c r="E48" s="10"/>
      <c r="F48" s="17"/>
      <c r="G48" s="16"/>
      <c r="K48" s="10"/>
      <c r="M48" s="7"/>
    </row>
    <row r="49" spans="5:13">
      <c r="E49" s="5"/>
      <c r="F49" s="6"/>
      <c r="G49" s="5"/>
      <c r="K49" s="10"/>
      <c r="M49" s="7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1:J11"/>
    <mergeCell ref="A14:J14"/>
    <mergeCell ref="A18:J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2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7.332031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2" t="s">
        <v>225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117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172</v>
      </c>
      <c r="C6" s="11" t="s">
        <v>167</v>
      </c>
      <c r="D6" s="11" t="s">
        <v>168</v>
      </c>
      <c r="E6" s="12" t="s">
        <v>257</v>
      </c>
      <c r="F6" s="11" t="s">
        <v>240</v>
      </c>
      <c r="G6" s="19" t="s">
        <v>169</v>
      </c>
      <c r="H6" s="19" t="s">
        <v>170</v>
      </c>
      <c r="I6" s="18" t="s">
        <v>171</v>
      </c>
      <c r="J6" s="20"/>
      <c r="K6" s="13" t="str">
        <f>"280,0"</f>
        <v>280,0</v>
      </c>
      <c r="L6" s="13" t="str">
        <f>"181,6360"</f>
        <v>181,6360</v>
      </c>
      <c r="M6" s="11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>
      <c r="G16" s="5"/>
      <c r="K16" s="10"/>
      <c r="M16" s="7"/>
    </row>
    <row r="17" spans="3:13" ht="18">
      <c r="C17" s="9"/>
      <c r="D17" s="9"/>
      <c r="E17" s="5"/>
      <c r="F17" s="6"/>
      <c r="G17" s="5"/>
      <c r="K17" s="10"/>
      <c r="M17" s="7"/>
    </row>
    <row r="18" spans="3:13" ht="16">
      <c r="C18" s="39"/>
      <c r="D18" s="39"/>
      <c r="E18" s="5"/>
      <c r="F18" s="6"/>
      <c r="G18" s="5"/>
      <c r="K18" s="10"/>
      <c r="M18" s="7"/>
    </row>
    <row r="19" spans="3:13" ht="14">
      <c r="C19" s="14"/>
      <c r="D19" s="15"/>
      <c r="E19" s="5"/>
      <c r="F19" s="6"/>
      <c r="G19" s="5"/>
      <c r="K19" s="10"/>
      <c r="M19" s="7"/>
    </row>
    <row r="20" spans="3:13" ht="14">
      <c r="C20" s="1"/>
      <c r="D20" s="1"/>
      <c r="E20" s="1"/>
      <c r="F20" s="40"/>
      <c r="G20" s="1"/>
      <c r="K20" s="10"/>
      <c r="M20" s="7"/>
    </row>
    <row r="21" spans="3:13">
      <c r="E21" s="10"/>
      <c r="F21" s="17"/>
      <c r="G21" s="16"/>
      <c r="K21" s="10"/>
      <c r="M21" s="7"/>
    </row>
    <row r="22" spans="3:13">
      <c r="E22" s="5"/>
      <c r="F22" s="6"/>
      <c r="G22" s="5"/>
      <c r="K22" s="10"/>
      <c r="M22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3.1640625" style="5" bestFit="1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52" t="s">
        <v>226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117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159</v>
      </c>
      <c r="C6" s="11" t="s">
        <v>142</v>
      </c>
      <c r="D6" s="11" t="s">
        <v>143</v>
      </c>
      <c r="E6" s="12" t="s">
        <v>257</v>
      </c>
      <c r="F6" s="11" t="s">
        <v>235</v>
      </c>
      <c r="G6" s="19" t="s">
        <v>30</v>
      </c>
      <c r="H6" s="19" t="s">
        <v>31</v>
      </c>
      <c r="I6" s="20"/>
      <c r="J6" s="20"/>
      <c r="K6" s="13" t="str">
        <f>"130,0"</f>
        <v>130,0</v>
      </c>
      <c r="L6" s="13" t="str">
        <f>"88,1270"</f>
        <v>88,1270</v>
      </c>
      <c r="M6" s="11"/>
    </row>
    <row r="8" spans="1:13" ht="16">
      <c r="A8" s="42" t="s">
        <v>43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161</v>
      </c>
      <c r="C9" s="11" t="s">
        <v>149</v>
      </c>
      <c r="D9" s="11" t="s">
        <v>150</v>
      </c>
      <c r="E9" s="12" t="s">
        <v>257</v>
      </c>
      <c r="F9" s="11" t="s">
        <v>235</v>
      </c>
      <c r="G9" s="19" t="s">
        <v>144</v>
      </c>
      <c r="H9" s="19" t="s">
        <v>69</v>
      </c>
      <c r="I9" s="19" t="s">
        <v>151</v>
      </c>
      <c r="J9" s="20"/>
      <c r="K9" s="13" t="str">
        <f>"162,5"</f>
        <v>162,5</v>
      </c>
      <c r="L9" s="13" t="str">
        <f>"98,6538"</f>
        <v>98,6538</v>
      </c>
      <c r="M9" s="11" t="s">
        <v>81</v>
      </c>
    </row>
    <row r="11" spans="1:13" ht="16">
      <c r="A11" s="42" t="s">
        <v>128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166</v>
      </c>
      <c r="C12" s="11" t="s">
        <v>164</v>
      </c>
      <c r="D12" s="11" t="s">
        <v>165</v>
      </c>
      <c r="E12" s="12" t="s">
        <v>257</v>
      </c>
      <c r="F12" s="11" t="s">
        <v>235</v>
      </c>
      <c r="G12" s="19" t="s">
        <v>37</v>
      </c>
      <c r="H12" s="19" t="s">
        <v>38</v>
      </c>
      <c r="I12" s="19" t="s">
        <v>41</v>
      </c>
      <c r="J12" s="20"/>
      <c r="K12" s="13" t="str">
        <f>"170,0"</f>
        <v>170,0</v>
      </c>
      <c r="L12" s="13" t="str">
        <f>"98,0730"</f>
        <v>98,0730</v>
      </c>
      <c r="M12" s="11" t="s">
        <v>81</v>
      </c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>
      <c r="G21" s="5"/>
      <c r="K21" s="10"/>
      <c r="M21" s="7"/>
    </row>
    <row r="22" spans="3:13" ht="18">
      <c r="C22" s="9"/>
      <c r="D22" s="9"/>
      <c r="E22" s="5"/>
      <c r="F22" s="6"/>
      <c r="G22" s="5"/>
      <c r="K22" s="10"/>
      <c r="M22" s="7"/>
    </row>
    <row r="23" spans="3:13" ht="16">
      <c r="C23" s="39"/>
      <c r="D23" s="39"/>
      <c r="E23" s="5"/>
      <c r="F23" s="6"/>
      <c r="G23" s="5"/>
      <c r="K23" s="10"/>
      <c r="M23" s="7"/>
    </row>
    <row r="24" spans="3:13" ht="14">
      <c r="C24" s="14"/>
      <c r="D24" s="15"/>
      <c r="E24" s="5"/>
      <c r="F24" s="6"/>
      <c r="G24" s="5"/>
      <c r="K24" s="10"/>
      <c r="M24" s="7"/>
    </row>
    <row r="25" spans="3:13" ht="14">
      <c r="C25" s="1"/>
      <c r="D25" s="1"/>
      <c r="E25" s="1"/>
      <c r="F25" s="40"/>
      <c r="G25" s="1"/>
      <c r="K25" s="10"/>
      <c r="M25" s="7"/>
    </row>
    <row r="26" spans="3:13">
      <c r="E26" s="10"/>
      <c r="F26" s="17"/>
      <c r="G26" s="16"/>
      <c r="K26" s="10"/>
      <c r="M26" s="7"/>
    </row>
    <row r="27" spans="3:13">
      <c r="E27" s="10"/>
      <c r="F27" s="17"/>
      <c r="G27" s="16"/>
      <c r="K27" s="10"/>
      <c r="M27" s="7"/>
    </row>
    <row r="28" spans="3:13">
      <c r="E28" s="10"/>
      <c r="F28" s="17"/>
      <c r="G28" s="16"/>
      <c r="K28" s="10"/>
      <c r="M28" s="7"/>
    </row>
    <row r="29" spans="3:13">
      <c r="E29" s="5"/>
      <c r="F29" s="6"/>
      <c r="G29" s="5"/>
      <c r="K29" s="10"/>
      <c r="M29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3"/>
  <sheetViews>
    <sheetView tabSelected="1"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4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2" t="s">
        <v>227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60" t="s">
        <v>251</v>
      </c>
      <c r="B3" s="44" t="s">
        <v>0</v>
      </c>
      <c r="C3" s="62" t="s">
        <v>254</v>
      </c>
      <c r="D3" s="62" t="s">
        <v>6</v>
      </c>
      <c r="E3" s="46" t="s">
        <v>255</v>
      </c>
      <c r="F3" s="64" t="s">
        <v>5</v>
      </c>
      <c r="G3" s="64" t="s">
        <v>8</v>
      </c>
      <c r="H3" s="64"/>
      <c r="I3" s="64"/>
      <c r="J3" s="64"/>
      <c r="K3" s="46" t="s">
        <v>87</v>
      </c>
      <c r="L3" s="46" t="s">
        <v>3</v>
      </c>
      <c r="M3" s="48" t="s">
        <v>2</v>
      </c>
    </row>
    <row r="4" spans="1:13" s="1" customFormat="1" ht="21" customHeight="1" thickBot="1">
      <c r="A4" s="61"/>
      <c r="B4" s="45"/>
      <c r="C4" s="63"/>
      <c r="D4" s="63"/>
      <c r="E4" s="47"/>
      <c r="F4" s="63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49"/>
    </row>
    <row r="5" spans="1:13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20" t="s">
        <v>21</v>
      </c>
      <c r="B6" s="11" t="s">
        <v>107</v>
      </c>
      <c r="C6" s="11" t="s">
        <v>88</v>
      </c>
      <c r="D6" s="11" t="s">
        <v>89</v>
      </c>
      <c r="E6" s="12" t="s">
        <v>261</v>
      </c>
      <c r="F6" s="11" t="s">
        <v>235</v>
      </c>
      <c r="G6" s="19" t="s">
        <v>90</v>
      </c>
      <c r="H6" s="18" t="s">
        <v>91</v>
      </c>
      <c r="I6" s="18" t="s">
        <v>91</v>
      </c>
      <c r="J6" s="20"/>
      <c r="K6" s="13" t="str">
        <f>"15,0"</f>
        <v>15,0</v>
      </c>
      <c r="L6" s="13" t="str">
        <f>"20,0310"</f>
        <v>20,0310</v>
      </c>
      <c r="M6" s="11" t="s">
        <v>108</v>
      </c>
    </row>
    <row r="8" spans="1:13" ht="16">
      <c r="A8" s="42" t="s">
        <v>58</v>
      </c>
      <c r="B8" s="42"/>
      <c r="C8" s="43"/>
      <c r="D8" s="43"/>
      <c r="E8" s="43"/>
      <c r="F8" s="43"/>
      <c r="G8" s="43"/>
      <c r="H8" s="43"/>
      <c r="I8" s="43"/>
      <c r="J8" s="43"/>
    </row>
    <row r="9" spans="1:13">
      <c r="A9" s="20" t="s">
        <v>21</v>
      </c>
      <c r="B9" s="11" t="s">
        <v>108</v>
      </c>
      <c r="C9" s="11" t="s">
        <v>92</v>
      </c>
      <c r="D9" s="11" t="s">
        <v>93</v>
      </c>
      <c r="E9" s="12" t="s">
        <v>257</v>
      </c>
      <c r="F9" s="11" t="s">
        <v>235</v>
      </c>
      <c r="G9" s="19" t="s">
        <v>14</v>
      </c>
      <c r="H9" s="19" t="s">
        <v>27</v>
      </c>
      <c r="I9" s="19" t="s">
        <v>19</v>
      </c>
      <c r="J9" s="20"/>
      <c r="K9" s="13" t="str">
        <f>"115,0"</f>
        <v>115,0</v>
      </c>
      <c r="L9" s="13" t="str">
        <f>"82,0180"</f>
        <v>82,0180</v>
      </c>
      <c r="M9" s="11"/>
    </row>
    <row r="11" spans="1:13" ht="16">
      <c r="A11" s="42" t="s">
        <v>94</v>
      </c>
      <c r="B11" s="42"/>
      <c r="C11" s="43"/>
      <c r="D11" s="43"/>
      <c r="E11" s="43"/>
      <c r="F11" s="43"/>
      <c r="G11" s="43"/>
      <c r="H11" s="43"/>
      <c r="I11" s="43"/>
      <c r="J11" s="43"/>
    </row>
    <row r="12" spans="1:13">
      <c r="A12" s="20" t="s">
        <v>21</v>
      </c>
      <c r="B12" s="11" t="s">
        <v>109</v>
      </c>
      <c r="C12" s="11" t="s">
        <v>95</v>
      </c>
      <c r="D12" s="11" t="s">
        <v>96</v>
      </c>
      <c r="E12" s="12" t="s">
        <v>257</v>
      </c>
      <c r="F12" s="11" t="s">
        <v>235</v>
      </c>
      <c r="G12" s="19" t="s">
        <v>19</v>
      </c>
      <c r="H12" s="19" t="s">
        <v>30</v>
      </c>
      <c r="I12" s="19" t="s">
        <v>31</v>
      </c>
      <c r="J12" s="20"/>
      <c r="K12" s="13" t="str">
        <f>"130,0"</f>
        <v>130,0</v>
      </c>
      <c r="L12" s="13" t="str">
        <f>"84,0190"</f>
        <v>84,0190</v>
      </c>
      <c r="M12" s="11" t="s">
        <v>81</v>
      </c>
    </row>
    <row r="14" spans="1:13" ht="16">
      <c r="A14" s="42" t="s">
        <v>97</v>
      </c>
      <c r="B14" s="42"/>
      <c r="C14" s="43"/>
      <c r="D14" s="43"/>
      <c r="E14" s="43"/>
      <c r="F14" s="43"/>
      <c r="G14" s="43"/>
      <c r="H14" s="43"/>
      <c r="I14" s="43"/>
      <c r="J14" s="43"/>
    </row>
    <row r="15" spans="1:13">
      <c r="A15" s="20" t="s">
        <v>21</v>
      </c>
      <c r="B15" s="11" t="s">
        <v>110</v>
      </c>
      <c r="C15" s="11" t="s">
        <v>98</v>
      </c>
      <c r="D15" s="11" t="s">
        <v>99</v>
      </c>
      <c r="E15" s="12" t="s">
        <v>262</v>
      </c>
      <c r="F15" s="11" t="s">
        <v>235</v>
      </c>
      <c r="G15" s="18" t="s">
        <v>61</v>
      </c>
      <c r="H15" s="19" t="s">
        <v>62</v>
      </c>
      <c r="I15" s="18" t="s">
        <v>100</v>
      </c>
      <c r="J15" s="20"/>
      <c r="K15" s="13" t="str">
        <f>"85,0"</f>
        <v>85,0</v>
      </c>
      <c r="L15" s="13" t="str">
        <f>"79,6806"</f>
        <v>79,6806</v>
      </c>
      <c r="M15" s="11" t="s">
        <v>101</v>
      </c>
    </row>
    <row r="17" spans="1:13" ht="16">
      <c r="A17" s="42" t="s">
        <v>102</v>
      </c>
      <c r="B17" s="42"/>
      <c r="C17" s="43"/>
      <c r="D17" s="43"/>
      <c r="E17" s="43"/>
      <c r="F17" s="43"/>
      <c r="G17" s="43"/>
      <c r="H17" s="43"/>
      <c r="I17" s="43"/>
      <c r="J17" s="43"/>
    </row>
    <row r="18" spans="1:13">
      <c r="A18" s="20" t="s">
        <v>21</v>
      </c>
      <c r="B18" s="11" t="s">
        <v>111</v>
      </c>
      <c r="C18" s="11" t="s">
        <v>103</v>
      </c>
      <c r="D18" s="11" t="s">
        <v>104</v>
      </c>
      <c r="E18" s="12" t="s">
        <v>257</v>
      </c>
      <c r="F18" s="11" t="s">
        <v>235</v>
      </c>
      <c r="G18" s="19" t="s">
        <v>72</v>
      </c>
      <c r="H18" s="19" t="s">
        <v>105</v>
      </c>
      <c r="I18" s="18" t="s">
        <v>106</v>
      </c>
      <c r="J18" s="20"/>
      <c r="K18" s="13" t="str">
        <f>"205,0"</f>
        <v>205,0</v>
      </c>
      <c r="L18" s="13" t="str">
        <f>"114,6975"</f>
        <v>114,6975</v>
      </c>
      <c r="M18" s="11" t="s">
        <v>81</v>
      </c>
    </row>
    <row r="20" spans="1:13" ht="16">
      <c r="F20" s="8"/>
      <c r="G20" s="5"/>
      <c r="K20" s="10"/>
      <c r="M20" s="7"/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 ht="16">
      <c r="F26" s="8"/>
      <c r="G26" s="5"/>
      <c r="K26" s="10"/>
      <c r="M26" s="7"/>
    </row>
    <row r="27" spans="1:13">
      <c r="G27" s="5"/>
      <c r="K27" s="10"/>
      <c r="M27" s="7"/>
    </row>
    <row r="28" spans="1:13" ht="18">
      <c r="C28" s="9"/>
      <c r="D28" s="9"/>
      <c r="E28" s="5"/>
      <c r="F28" s="6"/>
      <c r="G28" s="5"/>
      <c r="K28" s="10"/>
      <c r="M28" s="7"/>
    </row>
    <row r="29" spans="1:13" ht="16">
      <c r="C29" s="39"/>
      <c r="D29" s="39"/>
      <c r="E29" s="5"/>
      <c r="F29" s="6"/>
      <c r="G29" s="5"/>
      <c r="K29" s="10"/>
      <c r="M29" s="7"/>
    </row>
    <row r="30" spans="1:13" ht="14">
      <c r="C30" s="14"/>
      <c r="D30" s="15"/>
      <c r="E30" s="5"/>
      <c r="F30" s="6"/>
      <c r="G30" s="5"/>
      <c r="K30" s="10"/>
      <c r="M30" s="7"/>
    </row>
    <row r="31" spans="1:13" ht="14">
      <c r="C31" s="1"/>
      <c r="D31" s="1"/>
      <c r="E31" s="1"/>
      <c r="F31" s="40"/>
      <c r="G31" s="1"/>
      <c r="K31" s="10"/>
      <c r="M31" s="7"/>
    </row>
    <row r="32" spans="1:13">
      <c r="E32" s="10"/>
      <c r="F32" s="17"/>
      <c r="G32" s="16"/>
      <c r="K32" s="10"/>
      <c r="M32" s="7"/>
    </row>
    <row r="33" spans="3:13">
      <c r="E33" s="5"/>
      <c r="F33" s="6"/>
      <c r="G33" s="5"/>
      <c r="K33" s="10"/>
      <c r="M33" s="7"/>
    </row>
    <row r="34" spans="3:13" ht="14">
      <c r="C34" s="14"/>
      <c r="D34" s="15"/>
      <c r="E34" s="5"/>
      <c r="F34" s="6"/>
      <c r="G34" s="5"/>
      <c r="K34" s="10"/>
      <c r="M34" s="7"/>
    </row>
    <row r="35" spans="3:13" ht="14">
      <c r="C35" s="1"/>
      <c r="D35" s="1"/>
      <c r="E35" s="1"/>
      <c r="F35" s="40"/>
      <c r="G35" s="1"/>
      <c r="K35" s="10"/>
      <c r="M35" s="7"/>
    </row>
    <row r="36" spans="3:13">
      <c r="E36" s="10"/>
      <c r="F36" s="17"/>
      <c r="G36" s="16"/>
      <c r="K36" s="10"/>
      <c r="M36" s="7"/>
    </row>
    <row r="37" spans="3:13">
      <c r="E37" s="10"/>
      <c r="F37" s="17"/>
      <c r="G37" s="16"/>
      <c r="K37" s="10"/>
      <c r="M37" s="7"/>
    </row>
    <row r="38" spans="3:13">
      <c r="E38" s="10"/>
      <c r="F38" s="17"/>
      <c r="G38" s="16"/>
      <c r="K38" s="10"/>
      <c r="M38" s="7"/>
    </row>
    <row r="39" spans="3:13">
      <c r="E39" s="5"/>
      <c r="F39" s="6"/>
      <c r="G39" s="5"/>
      <c r="K39" s="10"/>
      <c r="M39" s="7"/>
    </row>
    <row r="40" spans="3:13" ht="14">
      <c r="C40" s="14"/>
      <c r="D40" s="15"/>
      <c r="E40" s="5"/>
      <c r="F40" s="6"/>
      <c r="G40" s="5"/>
      <c r="K40" s="10"/>
      <c r="M40" s="7"/>
    </row>
    <row r="41" spans="3:13" ht="14">
      <c r="C41" s="1"/>
      <c r="D41" s="1"/>
      <c r="E41" s="1"/>
      <c r="F41" s="40"/>
      <c r="G41" s="1"/>
      <c r="K41" s="10"/>
      <c r="M41" s="7"/>
    </row>
    <row r="42" spans="3:13">
      <c r="E42" s="10"/>
      <c r="F42" s="17"/>
      <c r="G42" s="16"/>
      <c r="K42" s="10"/>
      <c r="M42" s="7"/>
    </row>
    <row r="43" spans="3:13">
      <c r="E43" s="5"/>
      <c r="F43" s="6"/>
      <c r="G43" s="5"/>
      <c r="K43" s="10"/>
      <c r="M43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WRPF ПЛ без экипировки ДК</vt:lpstr>
      <vt:lpstr>WRPF ПЛ без экипировки</vt:lpstr>
      <vt:lpstr>WRPF ПЛ в бинтах ДК</vt:lpstr>
      <vt:lpstr>WRPF Двоеборье без экип</vt:lpstr>
      <vt:lpstr>WRPF Жим лежа без экип ДК</vt:lpstr>
      <vt:lpstr>WRPF Жим лежа без экип</vt:lpstr>
      <vt:lpstr>WEPF Жим софт многопетельная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СПР Пауэрспорт</vt:lpstr>
      <vt:lpstr>СПР Подъем на бицепс ДК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2023-08-30T17:05:56Z</dcterms:modified>
</cp:coreProperties>
</file>