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Декабрь/"/>
    </mc:Choice>
  </mc:AlternateContent>
  <xr:revisionPtr revIDLastSave="0" documentId="13_ncr:1_{70CD05FB-A5E5-B44B-952F-1D88BD8F6E3B}" xr6:coauthVersionLast="45" xr6:coauthVersionMax="45" xr10:uidLastSave="{00000000-0000-0000-0000-000000000000}"/>
  <bookViews>
    <workbookView xWindow="480" yWindow="460" windowWidth="28320" windowHeight="15120" tabRatio="863" firstSheet="7" activeTab="11" xr2:uid="{00000000-000D-0000-FFFF-FFFF00000000}"/>
  </bookViews>
  <sheets>
    <sheet name="WRPF ПЛ без экипировки ДК" sheetId="10" r:id="rId1"/>
    <sheet name="WRPF ПЛ без экипировки" sheetId="9" r:id="rId2"/>
    <sheet name="WEPF ПЛ однослой ДК" sheetId="8" r:id="rId3"/>
    <sheet name="WRPF Двоеборье без экип ДК" sheetId="22" r:id="rId4"/>
    <sheet name="WRPF Двоеборье без экип" sheetId="21" r:id="rId5"/>
    <sheet name="WRPF Жим лежа без экип ДК" sheetId="14" r:id="rId6"/>
    <sheet name="WRPF Жим лежа без экип" sheetId="13" r:id="rId7"/>
    <sheet name="WRPF Военный жим ДК" sheetId="16" r:id="rId8"/>
    <sheet name="WRPF Тяга без экипировки ДК" sheetId="20" r:id="rId9"/>
    <sheet name="WRPF Тяга без экипировки" sheetId="19" r:id="rId10"/>
    <sheet name="WRPF Подъем на бицепс ДК" sheetId="28" r:id="rId11"/>
    <sheet name="WRPF Подъем на бицепс" sheetId="29" r:id="rId12"/>
  </sheets>
  <definedNames>
    <definedName name="_FilterDatabase" localSheetId="11" hidden="1">'WRPF Подъем на бицепс'!$A$1:$K$3</definedName>
  </definedNames>
  <calcPr calcId="191028" refMode="R1C1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29" l="1"/>
  <c r="L6" i="29"/>
  <c r="K6" i="28"/>
  <c r="L6" i="28"/>
  <c r="K9" i="28"/>
  <c r="L9" i="28"/>
  <c r="P6" i="22"/>
  <c r="O6" i="22"/>
  <c r="P10" i="21"/>
  <c r="O10" i="21"/>
  <c r="P9" i="21"/>
  <c r="O9" i="21"/>
  <c r="P6" i="21"/>
  <c r="O6" i="21"/>
  <c r="L9" i="20"/>
  <c r="K9" i="20"/>
  <c r="L6" i="20"/>
  <c r="K6" i="20"/>
  <c r="L12" i="19"/>
  <c r="K12" i="19"/>
  <c r="L9" i="19"/>
  <c r="K9" i="19"/>
  <c r="L6" i="19"/>
  <c r="K6" i="19"/>
  <c r="L6" i="16"/>
  <c r="K6" i="16"/>
  <c r="L29" i="14"/>
  <c r="K29" i="14"/>
  <c r="L26" i="14"/>
  <c r="K26" i="14"/>
  <c r="L25" i="14"/>
  <c r="K25" i="14"/>
  <c r="L22" i="14"/>
  <c r="K22" i="14"/>
  <c r="L21" i="14"/>
  <c r="K21" i="14"/>
  <c r="L18" i="14"/>
  <c r="K18" i="14"/>
  <c r="L15" i="14"/>
  <c r="K15" i="14"/>
  <c r="L12" i="14"/>
  <c r="K12" i="14"/>
  <c r="L9" i="14"/>
  <c r="K9" i="14"/>
  <c r="L6" i="14"/>
  <c r="K6" i="14"/>
  <c r="L20" i="13"/>
  <c r="K20" i="13"/>
  <c r="L17" i="13"/>
  <c r="K17" i="13"/>
  <c r="L16" i="13"/>
  <c r="K16" i="13"/>
  <c r="L13" i="13"/>
  <c r="K13" i="13"/>
  <c r="L10" i="13"/>
  <c r="K10" i="13"/>
  <c r="L7" i="13"/>
  <c r="K7" i="13"/>
  <c r="L6" i="13"/>
  <c r="K6" i="13"/>
  <c r="T13" i="10"/>
  <c r="S13" i="10"/>
  <c r="T12" i="10"/>
  <c r="S12" i="10"/>
  <c r="T9" i="10"/>
  <c r="S9" i="10"/>
  <c r="T6" i="10"/>
  <c r="S6" i="10"/>
  <c r="T12" i="9"/>
  <c r="S12" i="9"/>
  <c r="T9" i="9"/>
  <c r="S9" i="9"/>
  <c r="T6" i="9"/>
  <c r="S6" i="9"/>
  <c r="T6" i="8"/>
  <c r="S6" i="8"/>
</calcChain>
</file>

<file path=xl/sharedStrings.xml><?xml version="1.0" encoding="utf-8"?>
<sst xmlns="http://schemas.openxmlformats.org/spreadsheetml/2006/main" count="370" uniqueCount="125">
  <si>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</si>
  <si>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</si>
  <si>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</si>
  <si>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</si>
  <si>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</si>
  <si>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</si>
  <si>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</si>
  <si>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</si>
  <si>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</si>
  <si>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</si>
  <si>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67.5</t>
  </si>
  <si>
    <t>Юноши 14-16 (21.09.2010)/13</t>
  </si>
  <si>
    <t>1</t>
  </si>
  <si>
    <t>ВЕСОВАЯ КАТЕГОРИЯ   52</t>
  </si>
  <si>
    <t>Открытая (19.03.1999)/24</t>
  </si>
  <si>
    <t>Юноши 14-16 (16.05.2010)/13</t>
  </si>
  <si>
    <t>ВЕСОВАЯ КАТЕГОРИЯ   75</t>
  </si>
  <si>
    <t>Юноши 14-16 (07.05.2010)/13</t>
  </si>
  <si>
    <t>Соболева Анна</t>
  </si>
  <si>
    <t>Артёменко Денис</t>
  </si>
  <si>
    <t>Вилданов Егор</t>
  </si>
  <si>
    <t>Мастера 40-49 (20.03.1977)/46</t>
  </si>
  <si>
    <t>Юноши 14-16 (09.12.2006)/16</t>
  </si>
  <si>
    <t>ВЕСОВАЯ КАТЕГОРИЯ   82.5</t>
  </si>
  <si>
    <t>Открытая (27.08.2001)/22</t>
  </si>
  <si>
    <t>81,00</t>
  </si>
  <si>
    <t>230,0</t>
  </si>
  <si>
    <t>235,0</t>
  </si>
  <si>
    <t>250,0</t>
  </si>
  <si>
    <t>Открытая (05.11.1989)/34</t>
  </si>
  <si>
    <t>Результат</t>
  </si>
  <si>
    <t>Открытая (12.06.1980)/43</t>
  </si>
  <si>
    <t>Мастера 40-49 (12.06.1980)/43</t>
  </si>
  <si>
    <t>ВЕСОВАЯ КАТЕГОРИЯ   90</t>
  </si>
  <si>
    <t>Открытая (15.02.1984)/39</t>
  </si>
  <si>
    <t>ВЕСОВАЯ КАТЕГОРИЯ   100</t>
  </si>
  <si>
    <t>Юноши 17-19 (11.07.2005)/18</t>
  </si>
  <si>
    <t>ВЕСОВАЯ КАТЕГОРИЯ   110</t>
  </si>
  <si>
    <t>Юноши 17-19 (03.12.2005)/17</t>
  </si>
  <si>
    <t>Открытая (13.07.1985)/38</t>
  </si>
  <si>
    <t>ВЕСОВАЯ КАТЕГОРИЯ   125</t>
  </si>
  <si>
    <t>Открытая (18.05.1990)/33</t>
  </si>
  <si>
    <t>Ульянов Александр</t>
  </si>
  <si>
    <t>Ульянов Андрей</t>
  </si>
  <si>
    <t>Журба Михаил</t>
  </si>
  <si>
    <t>Штро-Браун Адам</t>
  </si>
  <si>
    <t>Гонтарук Юрий</t>
  </si>
  <si>
    <t>Белик Денис</t>
  </si>
  <si>
    <t>Открытая (08.02.1985)/38</t>
  </si>
  <si>
    <t>ВЕСОВАЯ КАТЕГОРИЯ   60</t>
  </si>
  <si>
    <t>Открытая (11.11.1987)/36</t>
  </si>
  <si>
    <t>Юноши 14-16 (03.03.2011)/12</t>
  </si>
  <si>
    <t>ВЕСОВАЯ КАТЕГОРИЯ   56</t>
  </si>
  <si>
    <t>Юноши 14-16 (15.08.2010)/13</t>
  </si>
  <si>
    <t>Юноши 14-16 (19.03.2008)/15</t>
  </si>
  <si>
    <t>Открытая (18.05.1985)/38</t>
  </si>
  <si>
    <t>Открытая (30.07.1988)/35</t>
  </si>
  <si>
    <t>85,70</t>
  </si>
  <si>
    <t>202,5</t>
  </si>
  <si>
    <t>210,0</t>
  </si>
  <si>
    <t>215,0</t>
  </si>
  <si>
    <t>Мастера 50-59 (31.05.1970)/53</t>
  </si>
  <si>
    <t>Мездрина Елена</t>
  </si>
  <si>
    <t>Васильев Константин</t>
  </si>
  <si>
    <t>Измайлов Александр</t>
  </si>
  <si>
    <t>Скоркин Аркадий</t>
  </si>
  <si>
    <t>Безруков Иван</t>
  </si>
  <si>
    <t>Юноши 14-16 (02.12.2012)/10</t>
  </si>
  <si>
    <t>Открытая (29.01.1992)/31</t>
  </si>
  <si>
    <t>Открытая (29.06.1995)/28</t>
  </si>
  <si>
    <t>Дмитриев Тимур</t>
  </si>
  <si>
    <t>Кручинин Максим</t>
  </si>
  <si>
    <t>Гловацкий Данил</t>
  </si>
  <si>
    <t>Юноши 14-16 (23.03.2008)/15</t>
  </si>
  <si>
    <t>Юноши 14-16 (29.11.2008)/14</t>
  </si>
  <si>
    <t>Юноши 14-16 (03.11.2010)/13</t>
  </si>
  <si>
    <t>Яркеев Максим</t>
  </si>
  <si>
    <t>Сохнин Кирилл</t>
  </si>
  <si>
    <t>Поливин Кирилл</t>
  </si>
  <si>
    <t>Краев Илья</t>
  </si>
  <si>
    <t>Москвичев Игорь</t>
  </si>
  <si>
    <t>Открытая (20.10.1998)/25</t>
  </si>
  <si>
    <t>Подъем на бицепс</t>
  </si>
  <si>
    <t>Ульянова Людмила</t>
  </si>
  <si>
    <t>Трухина Татьяна</t>
  </si>
  <si>
    <t>Мельник Виктор</t>
  </si>
  <si>
    <t>Пискулин Захар</t>
  </si>
  <si>
    <t>Мадеев Андрей</t>
  </si>
  <si>
    <t>Хачатрян Вахтанг</t>
  </si>
  <si>
    <t>Белый Владислав</t>
  </si>
  <si>
    <t>Бычков Евгений</t>
  </si>
  <si>
    <t>Открытый чемпионат Уральского федерального округа
WRPF Пауэрлифтинг без экипировки ДК
Тюмень/Тюменская область, 17-18 ноября 2023 года</t>
  </si>
  <si>
    <t>Открытый чемпионат Уральского федерального округа
WRPF Пауэрлифтинг без экипировки
Тюмень/Тюменская область, 17-18 ноября 2023 года</t>
  </si>
  <si>
    <t>Открытый чемпионат Уральского федерального округа
WEPF Пауэрлифтинг в однослойной экипировке ДК
Тюмень/Тюменская область, 17-18 ноября 2023 года</t>
  </si>
  <si>
    <t>Открытый чемпионат Уральского федерального округа
WRPF Силовое двоеборье без экипировки ДК
Тюмень/Тюменская область, 17-18 ноября 2023 года</t>
  </si>
  <si>
    <t>Открытый чемпионат Уральского федерального округа
WRPF Силовое двоеборье без экипировки
Тюмень/Тюменская область, 17-18 ноября 2023 года</t>
  </si>
  <si>
    <t>Открытый чемпионат Уральского федерального округа
WRPF Жим лежа без экипировки ДК
Тюмень/Тюменская область, 17-18 ноября 2023 года</t>
  </si>
  <si>
    <t>Открытый чемпионат Уральского федерального округа
WRPF Жим лежа без экипировки
Тюмень/Тюменская область, 17-18 ноября 2023 года</t>
  </si>
  <si>
    <t>Открытый чемпионат Уральского федерального округа
WRPF Военный жим лежа с ДК
Тюмень/Тюменская область, 17-18 ноября 2023 года</t>
  </si>
  <si>
    <t>Открытый чемпионат Уральского федерального округа
WRPF Становая тяга без экипировки ДК
Тюмень/Тюменская область, 17-18 ноября 2023 года</t>
  </si>
  <si>
    <t>Открытый чемпионат Уральского федерального округа
WRPF Становая тяга без экипировки
Тюмень/Тюменская область, 17-18 ноября 2023 года</t>
  </si>
  <si>
    <t>Открытый чемпионат Уральского федерального округа
WRPF Строгий подъем штанги на бицепс ДК
Тюмень/Тюменская область, 17-18 ноября 2023 года</t>
  </si>
  <si>
    <t>Открытый чемпионат Уральского федерального округа
WRPF Строгий подъем штанги на бицепс
Тюмень/Тюменская область, 17-18 ноября 2023 года</t>
  </si>
  <si>
    <t>Крекнин Владислав</t>
  </si>
  <si>
    <t>Дмитриев Константин</t>
  </si>
  <si>
    <t>Королёв Евгений</t>
  </si>
  <si>
    <t>Семешко Никита</t>
  </si>
  <si>
    <t>Калинин Александр</t>
  </si>
  <si>
    <t>Юниоры 20-23 (27.01.2002)/21</t>
  </si>
  <si>
    <t xml:space="preserve"> </t>
  </si>
  <si>
    <t>Тюменская область, Тюмень</t>
  </si>
  <si>
    <t>Республика Адыгея, Майкоп</t>
  </si>
  <si>
    <t>Свердловская область, Тавда</t>
  </si>
  <si>
    <t>Курганская область, Курган</t>
  </si>
  <si>
    <t xml:space="preserve">Курганская область, Курган </t>
  </si>
  <si>
    <t>Тюменская область, Тобольск</t>
  </si>
  <si>
    <t>№</t>
  </si>
  <si>
    <t xml:space="preserve">
Дата рождения/Возраст</t>
  </si>
  <si>
    <t>Возрастная группа</t>
  </si>
  <si>
    <t>M1</t>
  </si>
  <si>
    <t>T1</t>
  </si>
  <si>
    <t>O</t>
  </si>
  <si>
    <t>M2</t>
  </si>
  <si>
    <t>T2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</si>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</sst>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0" fontId="1" fillId="0" borderId="25" xfId="0" applyNumberFormat="1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2" fontId="1" fillId="0" borderId="15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2" fontId="2" fillId="0" borderId="1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workbookViewId="0">
      <selection activeCell="E14" sqref="E14"/>
    </sheetView>
  </sheetViews>
  <sheetFormatPr baseColWidth="10" defaultColWidth="9.1640625" defaultRowHeight="13"/>
  <cols>
    <col min="1" max="1" width="7.33203125" style="5" bestFit="1" customWidth="1"/>
    <col min="2" max="2" width="25.83203125" style="5" bestFit="1" customWidth="1"/>
    <col min="3" max="3" width="27.33203125" style="5" bestFit="1" customWidth="1"/>
    <col min="4" max="4" width="21.5" style="46" bestFit="1" customWidth="1"/>
    <col min="5" max="5" width="10.5" style="6" bestFit="1" customWidth="1"/>
    <col min="6" max="6" width="32.1640625" style="5" customWidth="1"/>
    <col min="7" max="9" width="5.5" style="8" customWidth="1"/>
    <col min="10" max="10" width="4.83203125" style="8" customWidth="1"/>
    <col min="11" max="13" width="5.5" style="8" customWidth="1"/>
    <col min="14" max="14" width="4.83203125" style="8" customWidth="1"/>
    <col min="15" max="17" width="5.5" style="8" customWidth="1"/>
    <col min="18" max="18" width="4.83203125" style="8" customWidth="1"/>
    <col min="19" max="19" width="7.83203125" style="7" bestFit="1" customWidth="1"/>
    <col min="20" max="20" width="8.5" style="7" bestFit="1" customWidth="1"/>
    <col min="21" max="21" width="19.5" style="5" customWidth="1"/>
    <col min="22" max="16384" width="9.1640625" style="3"/>
  </cols>
  <sheetData>
    <row r="1" spans="1:21" s="2" customFormat="1" ht="29" customHeight="1">
      <c r="A1" s="63" t="s">
        <v>91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6"/>
    </row>
    <row r="2" spans="1:21" s="2" customFormat="1" ht="62" customHeight="1" thickBot="1">
      <c r="A2" s="67"/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</row>
    <row r="3" spans="1:21" s="1" customFormat="1" ht="12.75" customHeight="1">
      <c r="A3" s="71" t="s">
        <v>116</v>
      </c>
      <c r="B3" s="55" t="s">
        <v>0</v>
      </c>
      <c r="C3" s="73" t="s">
        <v>117</v>
      </c>
      <c r="D3" s="75" t="s">
        <v>6</v>
      </c>
      <c r="E3" s="57" t="s">
        <v>118</v>
      </c>
      <c r="F3" s="77" t="s">
        <v>5</v>
      </c>
      <c r="G3" s="77" t="s">
        <v>7</v>
      </c>
      <c r="H3" s="77"/>
      <c r="I3" s="77"/>
      <c r="J3" s="77"/>
      <c r="K3" s="77" t="s">
        <v>8</v>
      </c>
      <c r="L3" s="77"/>
      <c r="M3" s="77"/>
      <c r="N3" s="77"/>
      <c r="O3" s="77" t="s">
        <v>9</v>
      </c>
      <c r="P3" s="77"/>
      <c r="Q3" s="77"/>
      <c r="R3" s="77"/>
      <c r="S3" s="57" t="s">
        <v>1</v>
      </c>
      <c r="T3" s="57" t="s">
        <v>3</v>
      </c>
      <c r="U3" s="59" t="s">
        <v>2</v>
      </c>
    </row>
    <row r="4" spans="1:21" s="1" customFormat="1" ht="21" customHeight="1" thickBot="1">
      <c r="A4" s="72"/>
      <c r="B4" s="56"/>
      <c r="C4" s="74"/>
      <c r="D4" s="76"/>
      <c r="E4" s="58"/>
      <c r="F4" s="7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8"/>
      <c r="T4" s="58"/>
      <c r="U4" s="60"/>
    </row>
    <row r="5" spans="1:21" ht="16">
      <c r="A5" s="61" t="s">
        <v>10</v>
      </c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1:21">
      <c r="A6" s="11">
        <v>1</v>
      </c>
      <c r="B6" s="9" t="s">
        <v>83</v>
      </c>
      <c r="C6" s="9" t="s">
        <v>21</v>
      </c>
      <c r="D6" s="45">
        <v>67.099999999999994</v>
      </c>
      <c r="E6" s="10" t="s">
        <v>119</v>
      </c>
      <c r="F6" s="9" t="s">
        <v>110</v>
      </c>
      <c r="G6" s="24">
        <v>100</v>
      </c>
      <c r="H6" s="24">
        <v>102.5</v>
      </c>
      <c r="I6" s="24">
        <v>105</v>
      </c>
      <c r="J6" s="25"/>
      <c r="K6" s="24">
        <v>60</v>
      </c>
      <c r="L6" s="24">
        <v>65</v>
      </c>
      <c r="M6" s="24">
        <v>67.5</v>
      </c>
      <c r="N6" s="25"/>
      <c r="O6" s="24">
        <v>107.5</v>
      </c>
      <c r="P6" s="24">
        <v>112.5</v>
      </c>
      <c r="Q6" s="24">
        <v>115</v>
      </c>
      <c r="R6" s="13"/>
      <c r="S6" s="11" t="str">
        <f>"287,5"</f>
        <v>287,5</v>
      </c>
      <c r="T6" s="11" t="str">
        <f>"317,6731"</f>
        <v>317,6731</v>
      </c>
      <c r="U6" s="9"/>
    </row>
    <row r="7" spans="1:21">
      <c r="A7" s="7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21" ht="16">
      <c r="A8" s="53" t="s">
        <v>16</v>
      </c>
      <c r="B8" s="53"/>
      <c r="C8" s="53"/>
      <c r="D8" s="53"/>
      <c r="E8" s="54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21">
      <c r="A9" s="11">
        <v>1</v>
      </c>
      <c r="B9" s="9" t="s">
        <v>85</v>
      </c>
      <c r="C9" s="9" t="s">
        <v>22</v>
      </c>
      <c r="D9" s="45">
        <v>71.900000000000006</v>
      </c>
      <c r="E9" s="10" t="s">
        <v>120</v>
      </c>
      <c r="F9" s="9" t="s">
        <v>110</v>
      </c>
      <c r="G9" s="24">
        <v>120</v>
      </c>
      <c r="H9" s="24">
        <v>125</v>
      </c>
      <c r="I9" s="24">
        <v>130</v>
      </c>
      <c r="J9" s="25"/>
      <c r="K9" s="24">
        <v>90</v>
      </c>
      <c r="L9" s="26">
        <v>100</v>
      </c>
      <c r="M9" s="26">
        <v>100</v>
      </c>
      <c r="N9" s="25"/>
      <c r="O9" s="24">
        <v>120</v>
      </c>
      <c r="P9" s="24">
        <v>130</v>
      </c>
      <c r="Q9" s="24">
        <v>135</v>
      </c>
      <c r="R9" s="13"/>
      <c r="S9" s="11" t="str">
        <f>"355,0"</f>
        <v>355,0</v>
      </c>
      <c r="T9" s="11" t="str">
        <f>"260,7475"</f>
        <v>260,7475</v>
      </c>
      <c r="U9" s="40"/>
    </row>
    <row r="10" spans="1:21">
      <c r="A10" s="7"/>
      <c r="G10" s="42"/>
      <c r="H10" s="42"/>
      <c r="I10" s="42"/>
      <c r="J10" s="42"/>
      <c r="K10" s="42"/>
      <c r="L10" s="43"/>
      <c r="M10" s="43"/>
      <c r="N10" s="42"/>
      <c r="O10" s="42"/>
      <c r="P10" s="42"/>
      <c r="Q10" s="42"/>
      <c r="U10" s="44"/>
    </row>
    <row r="11" spans="1:21" ht="16">
      <c r="A11" s="53" t="s">
        <v>23</v>
      </c>
      <c r="B11" s="53"/>
      <c r="C11" s="53"/>
      <c r="D11" s="53"/>
      <c r="E11" s="54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21">
      <c r="A12" s="17">
        <v>1</v>
      </c>
      <c r="B12" s="15" t="s">
        <v>87</v>
      </c>
      <c r="C12" s="15" t="s">
        <v>24</v>
      </c>
      <c r="D12" s="47">
        <v>81</v>
      </c>
      <c r="E12" s="16" t="s">
        <v>121</v>
      </c>
      <c r="F12" s="15" t="s">
        <v>110</v>
      </c>
      <c r="G12" s="28">
        <v>190</v>
      </c>
      <c r="H12" s="27">
        <v>190</v>
      </c>
      <c r="I12" s="27">
        <v>200</v>
      </c>
      <c r="J12" s="29"/>
      <c r="K12" s="28">
        <v>140</v>
      </c>
      <c r="L12" s="27">
        <v>140</v>
      </c>
      <c r="M12" s="27">
        <v>145</v>
      </c>
      <c r="N12" s="29"/>
      <c r="O12" s="28">
        <v>230</v>
      </c>
      <c r="P12" s="27">
        <v>235</v>
      </c>
      <c r="Q12" s="27">
        <v>250</v>
      </c>
      <c r="R12" s="21"/>
      <c r="S12" s="17" t="str">
        <f>"595,0"</f>
        <v>595,0</v>
      </c>
      <c r="T12" s="17" t="str">
        <f>"403,0530"</f>
        <v>403,0530</v>
      </c>
      <c r="U12" s="15" t="s">
        <v>90</v>
      </c>
    </row>
    <row r="13" spans="1:21">
      <c r="A13" s="20">
        <v>2</v>
      </c>
      <c r="B13" s="18" t="s">
        <v>66</v>
      </c>
      <c r="C13" s="18" t="s">
        <v>29</v>
      </c>
      <c r="D13" s="48">
        <v>82.3</v>
      </c>
      <c r="E13" s="19" t="s">
        <v>121</v>
      </c>
      <c r="F13" s="18" t="s">
        <v>111</v>
      </c>
      <c r="G13" s="30">
        <v>100</v>
      </c>
      <c r="H13" s="30">
        <v>110</v>
      </c>
      <c r="I13" s="30">
        <v>115</v>
      </c>
      <c r="J13" s="32"/>
      <c r="K13" s="30">
        <v>80</v>
      </c>
      <c r="L13" s="30">
        <v>85</v>
      </c>
      <c r="M13" s="32"/>
      <c r="N13" s="32"/>
      <c r="O13" s="30">
        <v>150</v>
      </c>
      <c r="P13" s="30">
        <v>155</v>
      </c>
      <c r="Q13" s="32"/>
      <c r="R13" s="22"/>
      <c r="S13" s="20" t="str">
        <f>"355,0"</f>
        <v>355,0</v>
      </c>
      <c r="T13" s="20" t="str">
        <f>"238,1695"</f>
        <v>238,1695</v>
      </c>
      <c r="U13" s="39"/>
    </row>
  </sheetData>
  <mergeCells count="16"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B3:B4"/>
    <mergeCell ref="S3:S4"/>
    <mergeCell ref="T3:T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2"/>
  <sheetViews>
    <sheetView workbookViewId="0">
      <selection activeCell="E13" sqref="E13"/>
    </sheetView>
  </sheetViews>
  <sheetFormatPr baseColWidth="10" defaultColWidth="9.1640625" defaultRowHeight="13"/>
  <cols>
    <col min="1" max="1" width="7.33203125" style="5" bestFit="1" customWidth="1"/>
    <col min="2" max="2" width="19.6640625" style="5" customWidth="1"/>
    <col min="3" max="3" width="26.5" style="5" bestFit="1" customWidth="1"/>
    <col min="4" max="4" width="21.5" style="46" bestFit="1" customWidth="1"/>
    <col min="5" max="5" width="10.5" style="6" bestFit="1" customWidth="1"/>
    <col min="6" max="6" width="34" style="5" customWidth="1"/>
    <col min="7" max="9" width="5.5" style="8" customWidth="1"/>
    <col min="10" max="10" width="4.83203125" style="8" customWidth="1"/>
    <col min="11" max="11" width="10.5" style="7" bestFit="1" customWidth="1"/>
    <col min="12" max="12" width="8.5" style="7" bestFit="1" customWidth="1"/>
    <col min="13" max="13" width="22.33203125" style="5" customWidth="1"/>
    <col min="14" max="16384" width="9.1640625" style="3"/>
  </cols>
  <sheetData>
    <row r="1" spans="1:13" s="2" customFormat="1" ht="29" customHeight="1">
      <c r="A1" s="63" t="s">
        <v>100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s="2" customFormat="1" ht="62" customHeight="1" thickBot="1">
      <c r="A2" s="67"/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>
      <c r="A3" s="71" t="s">
        <v>116</v>
      </c>
      <c r="B3" s="55" t="s">
        <v>0</v>
      </c>
      <c r="C3" s="73" t="s">
        <v>117</v>
      </c>
      <c r="D3" s="75" t="s">
        <v>6</v>
      </c>
      <c r="E3" s="57" t="s">
        <v>118</v>
      </c>
      <c r="F3" s="77" t="s">
        <v>5</v>
      </c>
      <c r="G3" s="77" t="s">
        <v>9</v>
      </c>
      <c r="H3" s="77"/>
      <c r="I3" s="77"/>
      <c r="J3" s="77"/>
      <c r="K3" s="57" t="s">
        <v>30</v>
      </c>
      <c r="L3" s="57" t="s">
        <v>3</v>
      </c>
      <c r="M3" s="59" t="s">
        <v>2</v>
      </c>
    </row>
    <row r="4" spans="1:13" s="1" customFormat="1" ht="21" customHeight="1">
      <c r="A4" s="85"/>
      <c r="B4" s="79"/>
      <c r="C4" s="86"/>
      <c r="D4" s="87"/>
      <c r="E4" s="80"/>
      <c r="F4" s="86"/>
      <c r="G4" s="34">
        <v>1</v>
      </c>
      <c r="H4" s="34">
        <v>2</v>
      </c>
      <c r="I4" s="34">
        <v>3</v>
      </c>
      <c r="J4" s="34" t="s">
        <v>4</v>
      </c>
      <c r="K4" s="80"/>
      <c r="L4" s="80"/>
      <c r="M4" s="81"/>
    </row>
    <row r="5" spans="1:13" ht="16">
      <c r="A5" s="82" t="s">
        <v>13</v>
      </c>
      <c r="B5" s="83"/>
      <c r="C5" s="84"/>
      <c r="D5" s="84"/>
      <c r="E5" s="84"/>
      <c r="F5" s="84"/>
      <c r="G5" s="84"/>
      <c r="H5" s="84"/>
      <c r="I5" s="84"/>
      <c r="J5" s="84"/>
      <c r="K5" s="35"/>
      <c r="L5" s="35"/>
      <c r="M5" s="36"/>
    </row>
    <row r="6" spans="1:13">
      <c r="A6" s="11">
        <v>1</v>
      </c>
      <c r="B6" s="9" t="s">
        <v>70</v>
      </c>
      <c r="C6" s="9" t="s">
        <v>67</v>
      </c>
      <c r="D6" s="45">
        <v>40.450000000000003</v>
      </c>
      <c r="E6" s="10" t="s">
        <v>120</v>
      </c>
      <c r="F6" s="9" t="s">
        <v>112</v>
      </c>
      <c r="G6" s="24">
        <v>65</v>
      </c>
      <c r="H6" s="24">
        <v>75</v>
      </c>
      <c r="I6" s="24">
        <v>82.5</v>
      </c>
      <c r="J6" s="25"/>
      <c r="K6" s="25" t="str">
        <f>"82,5"</f>
        <v>82,5</v>
      </c>
      <c r="L6" s="11" t="str">
        <f>"110,1705"</f>
        <v>110,1705</v>
      </c>
      <c r="M6" s="9" t="s">
        <v>104</v>
      </c>
    </row>
    <row r="7" spans="1:13">
      <c r="A7" s="49"/>
      <c r="G7" s="42"/>
      <c r="H7" s="42"/>
      <c r="I7" s="42"/>
      <c r="J7" s="42"/>
      <c r="K7" s="42"/>
      <c r="M7" s="37"/>
    </row>
    <row r="8" spans="1:13" ht="16">
      <c r="A8" s="78" t="s">
        <v>10</v>
      </c>
      <c r="B8" s="53"/>
      <c r="C8" s="53"/>
      <c r="D8" s="53"/>
      <c r="E8" s="54"/>
      <c r="F8" s="53"/>
      <c r="G8" s="53"/>
      <c r="H8" s="53"/>
      <c r="I8" s="53"/>
      <c r="J8" s="53"/>
      <c r="M8" s="37"/>
    </row>
    <row r="9" spans="1:13">
      <c r="A9" s="11">
        <v>1</v>
      </c>
      <c r="B9" s="9" t="s">
        <v>71</v>
      </c>
      <c r="C9" s="9" t="s">
        <v>68</v>
      </c>
      <c r="D9" s="45">
        <v>66.3</v>
      </c>
      <c r="E9" s="10" t="s">
        <v>121</v>
      </c>
      <c r="F9" s="9" t="s">
        <v>112</v>
      </c>
      <c r="G9" s="24">
        <v>105</v>
      </c>
      <c r="H9" s="24">
        <v>110</v>
      </c>
      <c r="I9" s="24">
        <v>115</v>
      </c>
      <c r="J9" s="25"/>
      <c r="K9" s="25" t="str">
        <f>"115,0"</f>
        <v>115,0</v>
      </c>
      <c r="L9" s="11" t="str">
        <f>"89,9645"</f>
        <v>89,9645</v>
      </c>
      <c r="M9" s="9" t="s">
        <v>104</v>
      </c>
    </row>
    <row r="10" spans="1:13">
      <c r="A10" s="49"/>
      <c r="G10" s="42"/>
      <c r="H10" s="42"/>
      <c r="I10" s="42"/>
      <c r="J10" s="42"/>
      <c r="K10" s="42"/>
      <c r="M10" s="37"/>
    </row>
    <row r="11" spans="1:13" ht="16">
      <c r="A11" s="78" t="s">
        <v>23</v>
      </c>
      <c r="B11" s="53"/>
      <c r="C11" s="53"/>
      <c r="D11" s="53"/>
      <c r="E11" s="54"/>
      <c r="F11" s="53"/>
      <c r="G11" s="53"/>
      <c r="H11" s="53"/>
      <c r="I11" s="53"/>
      <c r="J11" s="53"/>
      <c r="M11" s="37"/>
    </row>
    <row r="12" spans="1:13">
      <c r="A12" s="11">
        <v>1</v>
      </c>
      <c r="B12" s="9" t="s">
        <v>72</v>
      </c>
      <c r="C12" s="9" t="s">
        <v>69</v>
      </c>
      <c r="D12" s="45">
        <v>77.599999999999994</v>
      </c>
      <c r="E12" s="10" t="s">
        <v>121</v>
      </c>
      <c r="F12" s="9" t="s">
        <v>110</v>
      </c>
      <c r="G12" s="26">
        <v>135</v>
      </c>
      <c r="H12" s="24">
        <v>135</v>
      </c>
      <c r="I12" s="24">
        <v>145</v>
      </c>
      <c r="J12" s="25"/>
      <c r="K12" s="25" t="str">
        <f>"145,0"</f>
        <v>145,0</v>
      </c>
      <c r="L12" s="11" t="str">
        <f>"100,9635"</f>
        <v>100,9635</v>
      </c>
      <c r="M12" s="9" t="s">
        <v>107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1"/>
  <sheetViews>
    <sheetView workbookViewId="0">
      <selection activeCell="E10" sqref="E10"/>
    </sheetView>
  </sheetViews>
  <sheetFormatPr baseColWidth="10" defaultColWidth="9.1640625" defaultRowHeight="13"/>
  <cols>
    <col min="1" max="1" width="7.33203125" style="5" bestFit="1" customWidth="1"/>
    <col min="2" max="2" width="23.33203125" style="5" bestFit="1" customWidth="1"/>
    <col min="3" max="3" width="28.5" style="5" bestFit="1" customWidth="1"/>
    <col min="4" max="4" width="21.5" style="46" bestFit="1" customWidth="1"/>
    <col min="5" max="5" width="10.5" style="6" bestFit="1" customWidth="1"/>
    <col min="6" max="6" width="33.5" style="5" customWidth="1"/>
    <col min="7" max="7" width="5.5" style="8" customWidth="1"/>
    <col min="8" max="9" width="6" style="8" customWidth="1"/>
    <col min="10" max="10" width="4.33203125" style="8" bestFit="1" customWidth="1"/>
    <col min="11" max="11" width="10.5" style="7" bestFit="1" customWidth="1"/>
    <col min="12" max="12" width="8.83203125" style="7" customWidth="1"/>
    <col min="13" max="13" width="15.1640625" style="5" customWidth="1"/>
    <col min="14" max="16384" width="9.1640625" style="3"/>
  </cols>
  <sheetData>
    <row r="1" spans="1:13" s="2" customFormat="1" ht="29" customHeight="1">
      <c r="A1" s="63" t="s">
        <v>101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s="2" customFormat="1" ht="62" customHeight="1" thickBot="1">
      <c r="A2" s="67"/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>
      <c r="A3" s="71" t="s">
        <v>116</v>
      </c>
      <c r="B3" s="55" t="s">
        <v>0</v>
      </c>
      <c r="C3" s="73" t="s">
        <v>117</v>
      </c>
      <c r="D3" s="75" t="s">
        <v>6</v>
      </c>
      <c r="E3" s="57" t="s">
        <v>118</v>
      </c>
      <c r="F3" s="77" t="s">
        <v>5</v>
      </c>
      <c r="G3" s="77" t="s">
        <v>82</v>
      </c>
      <c r="H3" s="77"/>
      <c r="I3" s="77"/>
      <c r="J3" s="77"/>
      <c r="K3" s="57" t="s">
        <v>30</v>
      </c>
      <c r="L3" s="57" t="s">
        <v>3</v>
      </c>
      <c r="M3" s="59" t="s">
        <v>2</v>
      </c>
    </row>
    <row r="4" spans="1:13" s="1" customFormat="1" ht="21" customHeight="1" thickBot="1">
      <c r="A4" s="72"/>
      <c r="B4" s="56"/>
      <c r="C4" s="74"/>
      <c r="D4" s="76"/>
      <c r="E4" s="58"/>
      <c r="F4" s="74"/>
      <c r="G4" s="23">
        <v>1</v>
      </c>
      <c r="H4" s="23">
        <v>2</v>
      </c>
      <c r="I4" s="23">
        <v>3</v>
      </c>
      <c r="J4" s="23" t="s">
        <v>4</v>
      </c>
      <c r="K4" s="58"/>
      <c r="L4" s="58"/>
      <c r="M4" s="60"/>
    </row>
    <row r="5" spans="1:13" ht="16">
      <c r="A5" s="61" t="s">
        <v>16</v>
      </c>
      <c r="B5" s="61"/>
      <c r="C5" s="62"/>
      <c r="D5" s="62"/>
      <c r="E5" s="62"/>
      <c r="F5" s="62"/>
      <c r="G5" s="62"/>
      <c r="H5" s="62"/>
      <c r="I5" s="62"/>
      <c r="J5" s="62"/>
    </row>
    <row r="6" spans="1:13">
      <c r="A6" s="11">
        <v>1</v>
      </c>
      <c r="B6" s="9" t="s">
        <v>88</v>
      </c>
      <c r="C6" s="9" t="s">
        <v>108</v>
      </c>
      <c r="D6" s="45">
        <v>72.3</v>
      </c>
      <c r="E6" s="10" t="s">
        <v>124</v>
      </c>
      <c r="F6" s="9" t="s">
        <v>115</v>
      </c>
      <c r="G6" s="24">
        <v>50</v>
      </c>
      <c r="H6" s="24">
        <v>57.5</v>
      </c>
      <c r="I6" s="24">
        <v>60</v>
      </c>
      <c r="J6" s="25"/>
      <c r="K6" s="25" t="str">
        <f>"60,0"</f>
        <v>60,0</v>
      </c>
      <c r="L6" s="11" t="str">
        <f>"42,4740"</f>
        <v>42,4740</v>
      </c>
      <c r="M6" s="40"/>
    </row>
    <row r="8" spans="1:13" ht="16">
      <c r="A8" s="53" t="s">
        <v>33</v>
      </c>
      <c r="B8" s="53"/>
      <c r="C8" s="53"/>
      <c r="D8" s="53"/>
      <c r="E8" s="54"/>
      <c r="F8" s="53"/>
      <c r="G8" s="53"/>
      <c r="H8" s="53"/>
      <c r="I8" s="53"/>
      <c r="J8" s="53"/>
    </row>
    <row r="9" spans="1:13">
      <c r="A9" s="11">
        <v>1</v>
      </c>
      <c r="B9" s="9" t="s">
        <v>89</v>
      </c>
      <c r="C9" s="9" t="s">
        <v>81</v>
      </c>
      <c r="D9" s="45">
        <v>90</v>
      </c>
      <c r="E9" s="10" t="s">
        <v>121</v>
      </c>
      <c r="F9" s="9" t="s">
        <v>110</v>
      </c>
      <c r="G9" s="24">
        <v>65</v>
      </c>
      <c r="H9" s="26">
        <v>70</v>
      </c>
      <c r="I9" s="24">
        <v>70</v>
      </c>
      <c r="J9" s="25"/>
      <c r="K9" s="25" t="str">
        <f>"70,0"</f>
        <v>70,0</v>
      </c>
      <c r="L9" s="11" t="str">
        <f>"42,8295"</f>
        <v>42,8295</v>
      </c>
      <c r="M9" s="40"/>
    </row>
    <row r="11" spans="1:13">
      <c r="E11" s="5"/>
      <c r="F11" s="6"/>
      <c r="G11" s="5"/>
      <c r="K11" s="8"/>
      <c r="M11" s="7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6"/>
  <sheetViews>
    <sheetView tabSelected="1" workbookViewId="0">
      <selection activeCell="E7" sqref="E7"/>
    </sheetView>
  </sheetViews>
  <sheetFormatPr baseColWidth="10" defaultColWidth="9.1640625" defaultRowHeight="13"/>
  <cols>
    <col min="1" max="1" width="7.33203125" style="5" bestFit="1" customWidth="1"/>
    <col min="2" max="2" width="19.83203125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2.33203125" style="5" customWidth="1"/>
    <col min="7" max="9" width="5.5" style="8" customWidth="1"/>
    <col min="10" max="10" width="4.33203125" style="8" bestFit="1" customWidth="1"/>
    <col min="11" max="11" width="10.5" style="7" customWidth="1"/>
    <col min="12" max="12" width="7.5" style="7" bestFit="1" customWidth="1"/>
    <col min="13" max="13" width="15.33203125" style="5" bestFit="1" customWidth="1"/>
    <col min="14" max="16384" width="9.1640625" style="3"/>
  </cols>
  <sheetData>
    <row r="1" spans="1:13" s="2" customFormat="1" ht="29" customHeight="1">
      <c r="A1" s="63" t="s">
        <v>102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s="2" customFormat="1" ht="62" customHeight="1" thickBot="1">
      <c r="A2" s="67"/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>
      <c r="A3" s="71" t="s">
        <v>116</v>
      </c>
      <c r="B3" s="55" t="s">
        <v>0</v>
      </c>
      <c r="C3" s="73" t="s">
        <v>117</v>
      </c>
      <c r="D3" s="73" t="s">
        <v>6</v>
      </c>
      <c r="E3" s="57" t="s">
        <v>118</v>
      </c>
      <c r="F3" s="77" t="s">
        <v>5</v>
      </c>
      <c r="G3" s="77" t="s">
        <v>82</v>
      </c>
      <c r="H3" s="77"/>
      <c r="I3" s="77"/>
      <c r="J3" s="77"/>
      <c r="K3" s="57" t="s">
        <v>30</v>
      </c>
      <c r="L3" s="57" t="s">
        <v>3</v>
      </c>
      <c r="M3" s="59" t="s">
        <v>2</v>
      </c>
    </row>
    <row r="4" spans="1:13" s="1" customFormat="1" ht="21" customHeight="1" thickBot="1">
      <c r="A4" s="72"/>
      <c r="B4" s="56"/>
      <c r="C4" s="74"/>
      <c r="D4" s="74"/>
      <c r="E4" s="58"/>
      <c r="F4" s="74"/>
      <c r="G4" s="23">
        <v>1</v>
      </c>
      <c r="H4" s="23">
        <v>2</v>
      </c>
      <c r="I4" s="23">
        <v>3</v>
      </c>
      <c r="J4" s="23" t="s">
        <v>4</v>
      </c>
      <c r="K4" s="58"/>
      <c r="L4" s="58"/>
      <c r="M4" s="60"/>
    </row>
    <row r="5" spans="1:13" ht="16">
      <c r="A5" s="61" t="s">
        <v>33</v>
      </c>
      <c r="B5" s="61"/>
      <c r="C5" s="62"/>
      <c r="D5" s="62"/>
      <c r="E5" s="62"/>
      <c r="F5" s="62"/>
      <c r="G5" s="62"/>
      <c r="H5" s="62"/>
      <c r="I5" s="62"/>
      <c r="J5" s="62"/>
    </row>
    <row r="6" spans="1:13">
      <c r="A6" s="11">
        <v>1</v>
      </c>
      <c r="B6" s="9" t="s">
        <v>43</v>
      </c>
      <c r="C6" s="9" t="s">
        <v>34</v>
      </c>
      <c r="D6" s="10">
        <v>87.75</v>
      </c>
      <c r="E6" s="10" t="s">
        <v>121</v>
      </c>
      <c r="F6" s="9" t="s">
        <v>110</v>
      </c>
      <c r="G6" s="24">
        <v>40</v>
      </c>
      <c r="H6" s="24">
        <v>50</v>
      </c>
      <c r="I6" s="26">
        <v>60</v>
      </c>
      <c r="J6" s="41"/>
      <c r="K6" s="11" t="str">
        <f>"50,0"</f>
        <v>50,0</v>
      </c>
      <c r="L6" s="11" t="str">
        <f>"31,0350"</f>
        <v>31,0350</v>
      </c>
      <c r="M6" s="9"/>
    </row>
  </sheetData>
  <mergeCells count="12">
    <mergeCell ref="A1:M2"/>
    <mergeCell ref="G3:J3"/>
    <mergeCell ref="A3:A4"/>
    <mergeCell ref="C3:C4"/>
    <mergeCell ref="D3:D4"/>
    <mergeCell ref="M3:M4"/>
    <mergeCell ref="F3:F4"/>
    <mergeCell ref="A5:J5"/>
    <mergeCell ref="B3:B4"/>
    <mergeCell ref="E3:E4"/>
    <mergeCell ref="K3:K4"/>
    <mergeCell ref="L3:L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"/>
  <sheetViews>
    <sheetView workbookViewId="0">
      <selection activeCell="E13" sqref="E13"/>
    </sheetView>
  </sheetViews>
  <sheetFormatPr baseColWidth="10" defaultColWidth="9.1640625" defaultRowHeight="13"/>
  <cols>
    <col min="1" max="1" width="7.33203125" style="5" bestFit="1" customWidth="1"/>
    <col min="2" max="2" width="18.6640625" style="5" customWidth="1"/>
    <col min="3" max="3" width="26.5" style="5" bestFit="1" customWidth="1"/>
    <col min="4" max="4" width="21.5" style="46" bestFit="1" customWidth="1"/>
    <col min="5" max="5" width="10.5" style="6" bestFit="1" customWidth="1"/>
    <col min="6" max="6" width="33.6640625" style="5" customWidth="1"/>
    <col min="7" max="7" width="4.5" style="8" customWidth="1"/>
    <col min="8" max="9" width="5.5" style="8" customWidth="1"/>
    <col min="10" max="10" width="4.83203125" style="8" customWidth="1"/>
    <col min="11" max="13" width="4.5" style="8" customWidth="1"/>
    <col min="14" max="14" width="4.83203125" style="8" customWidth="1"/>
    <col min="15" max="17" width="5.5" style="8" customWidth="1"/>
    <col min="18" max="18" width="4.83203125" style="8" customWidth="1"/>
    <col min="19" max="19" width="7.83203125" style="7" bestFit="1" customWidth="1"/>
    <col min="20" max="20" width="8.5" style="7" bestFit="1" customWidth="1"/>
    <col min="21" max="21" width="21.6640625" style="5" customWidth="1"/>
    <col min="22" max="16384" width="9.1640625" style="3"/>
  </cols>
  <sheetData>
    <row r="1" spans="1:21" s="2" customFormat="1" ht="29" customHeight="1">
      <c r="A1" s="63" t="s">
        <v>92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6"/>
    </row>
    <row r="2" spans="1:21" s="2" customFormat="1" ht="62" customHeight="1" thickBot="1">
      <c r="A2" s="67"/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</row>
    <row r="3" spans="1:21" s="1" customFormat="1" ht="12.75" customHeight="1">
      <c r="A3" s="71" t="s">
        <v>116</v>
      </c>
      <c r="B3" s="55" t="s">
        <v>0</v>
      </c>
      <c r="C3" s="73" t="s">
        <v>117</v>
      </c>
      <c r="D3" s="75" t="s">
        <v>6</v>
      </c>
      <c r="E3" s="57" t="s">
        <v>118</v>
      </c>
      <c r="F3" s="77" t="s">
        <v>5</v>
      </c>
      <c r="G3" s="77" t="s">
        <v>7</v>
      </c>
      <c r="H3" s="77"/>
      <c r="I3" s="77"/>
      <c r="J3" s="77"/>
      <c r="K3" s="77" t="s">
        <v>8</v>
      </c>
      <c r="L3" s="77"/>
      <c r="M3" s="77"/>
      <c r="N3" s="77"/>
      <c r="O3" s="77" t="s">
        <v>9</v>
      </c>
      <c r="P3" s="77"/>
      <c r="Q3" s="77"/>
      <c r="R3" s="77"/>
      <c r="S3" s="57" t="s">
        <v>1</v>
      </c>
      <c r="T3" s="57" t="s">
        <v>3</v>
      </c>
      <c r="U3" s="59" t="s">
        <v>2</v>
      </c>
    </row>
    <row r="4" spans="1:21" s="1" customFormat="1" ht="21" customHeight="1">
      <c r="A4" s="85"/>
      <c r="B4" s="79"/>
      <c r="C4" s="86"/>
      <c r="D4" s="87"/>
      <c r="E4" s="80"/>
      <c r="F4" s="86"/>
      <c r="G4" s="34">
        <v>1</v>
      </c>
      <c r="H4" s="34">
        <v>2</v>
      </c>
      <c r="I4" s="34">
        <v>3</v>
      </c>
      <c r="J4" s="34" t="s">
        <v>4</v>
      </c>
      <c r="K4" s="34">
        <v>1</v>
      </c>
      <c r="L4" s="34">
        <v>2</v>
      </c>
      <c r="M4" s="34">
        <v>3</v>
      </c>
      <c r="N4" s="34" t="s">
        <v>4</v>
      </c>
      <c r="O4" s="34">
        <v>1</v>
      </c>
      <c r="P4" s="34">
        <v>2</v>
      </c>
      <c r="Q4" s="34">
        <v>3</v>
      </c>
      <c r="R4" s="34" t="s">
        <v>4</v>
      </c>
      <c r="S4" s="80"/>
      <c r="T4" s="80"/>
      <c r="U4" s="81"/>
    </row>
    <row r="5" spans="1:21" ht="16">
      <c r="A5" s="82" t="s">
        <v>13</v>
      </c>
      <c r="B5" s="83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35"/>
      <c r="T5" s="35"/>
      <c r="U5" s="36"/>
    </row>
    <row r="6" spans="1:21">
      <c r="A6" s="11">
        <v>1</v>
      </c>
      <c r="B6" s="9" t="s">
        <v>18</v>
      </c>
      <c r="C6" s="9" t="s">
        <v>14</v>
      </c>
      <c r="D6" s="45">
        <v>50.8</v>
      </c>
      <c r="E6" s="10" t="s">
        <v>121</v>
      </c>
      <c r="F6" s="9" t="s">
        <v>110</v>
      </c>
      <c r="G6" s="24">
        <v>52.5</v>
      </c>
      <c r="H6" s="24">
        <v>57.5</v>
      </c>
      <c r="I6" s="26">
        <v>62.5</v>
      </c>
      <c r="J6" s="25"/>
      <c r="K6" s="24">
        <v>35</v>
      </c>
      <c r="L6" s="26">
        <v>40</v>
      </c>
      <c r="M6" s="24">
        <v>40</v>
      </c>
      <c r="N6" s="25"/>
      <c r="O6" s="24">
        <v>65</v>
      </c>
      <c r="P6" s="24">
        <v>75</v>
      </c>
      <c r="Q6" s="26">
        <v>80</v>
      </c>
      <c r="R6" s="13"/>
      <c r="S6" s="11" t="str">
        <f>"172,5"</f>
        <v>172,5</v>
      </c>
      <c r="T6" s="11" t="str">
        <f>"218,9370"</f>
        <v>218,9370</v>
      </c>
      <c r="U6" s="9" t="s">
        <v>103</v>
      </c>
    </row>
    <row r="7" spans="1:21">
      <c r="A7" s="49"/>
      <c r="G7" s="42"/>
      <c r="H7" s="42"/>
      <c r="I7" s="43"/>
      <c r="J7" s="42"/>
      <c r="K7" s="42"/>
      <c r="L7" s="43"/>
      <c r="M7" s="42"/>
      <c r="N7" s="42"/>
      <c r="O7" s="42"/>
      <c r="P7" s="42"/>
      <c r="Q7" s="43"/>
      <c r="U7" s="37"/>
    </row>
    <row r="8" spans="1:21" ht="16">
      <c r="A8" s="78" t="s">
        <v>10</v>
      </c>
      <c r="B8" s="53"/>
      <c r="C8" s="53"/>
      <c r="D8" s="53"/>
      <c r="E8" s="54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U8" s="37"/>
    </row>
    <row r="9" spans="1:21">
      <c r="A9" s="11">
        <v>1</v>
      </c>
      <c r="B9" s="9" t="s">
        <v>19</v>
      </c>
      <c r="C9" s="9" t="s">
        <v>15</v>
      </c>
      <c r="D9" s="45">
        <v>63.6</v>
      </c>
      <c r="E9" s="10" t="s">
        <v>120</v>
      </c>
      <c r="F9" s="9" t="s">
        <v>112</v>
      </c>
      <c r="G9" s="26">
        <v>80</v>
      </c>
      <c r="H9" s="26">
        <v>80</v>
      </c>
      <c r="I9" s="24">
        <v>80</v>
      </c>
      <c r="J9" s="25"/>
      <c r="K9" s="24">
        <v>60</v>
      </c>
      <c r="L9" s="24">
        <v>65</v>
      </c>
      <c r="M9" s="24">
        <v>70</v>
      </c>
      <c r="N9" s="25"/>
      <c r="O9" s="24">
        <v>130</v>
      </c>
      <c r="P9" s="24">
        <v>140</v>
      </c>
      <c r="Q9" s="26">
        <v>145</v>
      </c>
      <c r="R9" s="13"/>
      <c r="S9" s="11" t="str">
        <f>"290,0"</f>
        <v>290,0</v>
      </c>
      <c r="T9" s="11" t="str">
        <f>"234,9000"</f>
        <v>234,9000</v>
      </c>
      <c r="U9" s="9" t="s">
        <v>104</v>
      </c>
    </row>
    <row r="10" spans="1:21">
      <c r="A10" s="49"/>
      <c r="G10" s="43"/>
      <c r="H10" s="43"/>
      <c r="I10" s="42"/>
      <c r="J10" s="42"/>
      <c r="K10" s="42"/>
      <c r="L10" s="42"/>
      <c r="M10" s="42"/>
      <c r="N10" s="42"/>
      <c r="O10" s="42"/>
      <c r="P10" s="42"/>
      <c r="Q10" s="43"/>
      <c r="U10" s="37"/>
    </row>
    <row r="11" spans="1:21" ht="16">
      <c r="A11" s="78" t="s">
        <v>16</v>
      </c>
      <c r="B11" s="53"/>
      <c r="C11" s="53"/>
      <c r="D11" s="53"/>
      <c r="E11" s="54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U11" s="37"/>
    </row>
    <row r="12" spans="1:21">
      <c r="A12" s="11">
        <v>1</v>
      </c>
      <c r="B12" s="9" t="s">
        <v>20</v>
      </c>
      <c r="C12" s="9" t="s">
        <v>17</v>
      </c>
      <c r="D12" s="45">
        <v>71.599999999999994</v>
      </c>
      <c r="E12" s="10" t="s">
        <v>120</v>
      </c>
      <c r="F12" s="9" t="s">
        <v>112</v>
      </c>
      <c r="G12" s="24">
        <v>90</v>
      </c>
      <c r="H12" s="24">
        <v>100</v>
      </c>
      <c r="I12" s="24">
        <v>110</v>
      </c>
      <c r="J12" s="25"/>
      <c r="K12" s="24">
        <v>75</v>
      </c>
      <c r="L12" s="24">
        <v>80</v>
      </c>
      <c r="M12" s="24">
        <v>82.5</v>
      </c>
      <c r="N12" s="25"/>
      <c r="O12" s="24">
        <v>140</v>
      </c>
      <c r="P12" s="24">
        <v>150</v>
      </c>
      <c r="Q12" s="24">
        <v>155</v>
      </c>
      <c r="R12" s="13"/>
      <c r="S12" s="11" t="str">
        <f>"347,5"</f>
        <v>347,5</v>
      </c>
      <c r="T12" s="11" t="str">
        <f>"256,0032"</f>
        <v>256,0032</v>
      </c>
      <c r="U12" s="9" t="s">
        <v>104</v>
      </c>
    </row>
  </sheetData>
  <mergeCells count="16"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B3:B4"/>
    <mergeCell ref="S3:S4"/>
    <mergeCell ref="T3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6"/>
  <sheetViews>
    <sheetView workbookViewId="0">
      <selection activeCell="E7" sqref="E7"/>
    </sheetView>
  </sheetViews>
  <sheetFormatPr baseColWidth="10" defaultColWidth="9.1640625" defaultRowHeight="13"/>
  <cols>
    <col min="1" max="1" width="7.33203125" style="5" bestFit="1" customWidth="1"/>
    <col min="2" max="2" width="19.5" style="5" bestFit="1" customWidth="1"/>
    <col min="3" max="3" width="26.5" style="5" bestFit="1" customWidth="1"/>
    <col min="4" max="4" width="21.5" style="46" bestFit="1" customWidth="1"/>
    <col min="5" max="5" width="10.5" style="6" bestFit="1" customWidth="1"/>
    <col min="6" max="6" width="33.1640625" style="5" customWidth="1"/>
    <col min="7" max="9" width="5.5" style="8" customWidth="1"/>
    <col min="10" max="10" width="4.83203125" style="8" customWidth="1"/>
    <col min="11" max="13" width="4.5" style="8" customWidth="1"/>
    <col min="14" max="14" width="4.83203125" style="8" customWidth="1"/>
    <col min="15" max="17" width="5.5" style="8" customWidth="1"/>
    <col min="18" max="18" width="4.83203125" style="8" customWidth="1"/>
    <col min="19" max="19" width="7.83203125" style="7" bestFit="1" customWidth="1"/>
    <col min="20" max="20" width="8.5" style="7" bestFit="1" customWidth="1"/>
    <col min="21" max="21" width="16.6640625" style="5" bestFit="1" customWidth="1"/>
    <col min="22" max="16384" width="9.1640625" style="3"/>
  </cols>
  <sheetData>
    <row r="1" spans="1:21" s="2" customFormat="1" ht="29" customHeight="1">
      <c r="A1" s="63" t="s">
        <v>93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6"/>
    </row>
    <row r="2" spans="1:21" s="2" customFormat="1" ht="62" customHeight="1" thickBot="1">
      <c r="A2" s="67"/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</row>
    <row r="3" spans="1:21" s="1" customFormat="1" ht="12.75" customHeight="1">
      <c r="A3" s="71" t="s">
        <v>116</v>
      </c>
      <c r="B3" s="55" t="s">
        <v>0</v>
      </c>
      <c r="C3" s="73" t="s">
        <v>117</v>
      </c>
      <c r="D3" s="75" t="s">
        <v>6</v>
      </c>
      <c r="E3" s="57" t="s">
        <v>118</v>
      </c>
      <c r="F3" s="77" t="s">
        <v>5</v>
      </c>
      <c r="G3" s="77" t="s">
        <v>7</v>
      </c>
      <c r="H3" s="77"/>
      <c r="I3" s="77"/>
      <c r="J3" s="77"/>
      <c r="K3" s="77" t="s">
        <v>8</v>
      </c>
      <c r="L3" s="77"/>
      <c r="M3" s="77"/>
      <c r="N3" s="77"/>
      <c r="O3" s="77" t="s">
        <v>9</v>
      </c>
      <c r="P3" s="77"/>
      <c r="Q3" s="77"/>
      <c r="R3" s="77"/>
      <c r="S3" s="57" t="s">
        <v>1</v>
      </c>
      <c r="T3" s="57" t="s">
        <v>3</v>
      </c>
      <c r="U3" s="59" t="s">
        <v>2</v>
      </c>
    </row>
    <row r="4" spans="1:21" s="1" customFormat="1" ht="21" customHeight="1">
      <c r="A4" s="85"/>
      <c r="B4" s="79"/>
      <c r="C4" s="86"/>
      <c r="D4" s="87"/>
      <c r="E4" s="80"/>
      <c r="F4" s="86"/>
      <c r="G4" s="34">
        <v>1</v>
      </c>
      <c r="H4" s="34">
        <v>2</v>
      </c>
      <c r="I4" s="34">
        <v>3</v>
      </c>
      <c r="J4" s="34" t="s">
        <v>4</v>
      </c>
      <c r="K4" s="34">
        <v>1</v>
      </c>
      <c r="L4" s="34">
        <v>2</v>
      </c>
      <c r="M4" s="34">
        <v>3</v>
      </c>
      <c r="N4" s="34" t="s">
        <v>4</v>
      </c>
      <c r="O4" s="34">
        <v>1</v>
      </c>
      <c r="P4" s="34">
        <v>2</v>
      </c>
      <c r="Q4" s="34">
        <v>3</v>
      </c>
      <c r="R4" s="34" t="s">
        <v>4</v>
      </c>
      <c r="S4" s="80"/>
      <c r="T4" s="80"/>
      <c r="U4" s="81"/>
    </row>
    <row r="5" spans="1:21" ht="16">
      <c r="A5" s="82" t="s">
        <v>10</v>
      </c>
      <c r="B5" s="83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35"/>
      <c r="T5" s="35"/>
      <c r="U5" s="36"/>
    </row>
    <row r="6" spans="1:21">
      <c r="A6" s="11">
        <v>1</v>
      </c>
      <c r="B6" s="9" t="s">
        <v>86</v>
      </c>
      <c r="C6" s="9" t="s">
        <v>11</v>
      </c>
      <c r="D6" s="45">
        <v>66.099999999999994</v>
      </c>
      <c r="E6" s="10" t="s">
        <v>120</v>
      </c>
      <c r="F6" s="9" t="s">
        <v>110</v>
      </c>
      <c r="G6" s="24">
        <v>115</v>
      </c>
      <c r="H6" s="24">
        <v>125</v>
      </c>
      <c r="I6" s="24">
        <v>130</v>
      </c>
      <c r="J6" s="25"/>
      <c r="K6" s="26">
        <v>75</v>
      </c>
      <c r="L6" s="26">
        <v>75</v>
      </c>
      <c r="M6" s="24">
        <v>75</v>
      </c>
      <c r="N6" s="25"/>
      <c r="O6" s="24">
        <v>120</v>
      </c>
      <c r="P6" s="24">
        <v>130</v>
      </c>
      <c r="Q6" s="24">
        <v>140</v>
      </c>
      <c r="R6" s="25"/>
      <c r="S6" s="11" t="str">
        <f>"345,0"</f>
        <v>345,0</v>
      </c>
      <c r="T6" s="11" t="str">
        <f>"270,5490"</f>
        <v>270,5490</v>
      </c>
      <c r="U6" s="9"/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"/>
  <sheetViews>
    <sheetView workbookViewId="0">
      <selection activeCell="E7" sqref="E7"/>
    </sheetView>
  </sheetViews>
  <sheetFormatPr baseColWidth="10" defaultColWidth="9.1640625" defaultRowHeight="13"/>
  <cols>
    <col min="1" max="1" width="7.33203125" style="5" bestFit="1" customWidth="1"/>
    <col min="2" max="2" width="18.6640625" style="5" bestFit="1" customWidth="1"/>
    <col min="3" max="3" width="26.33203125" style="5" bestFit="1" customWidth="1"/>
    <col min="4" max="4" width="21.5" style="46" bestFit="1" customWidth="1"/>
    <col min="5" max="5" width="10.5" style="6" bestFit="1" customWidth="1"/>
    <col min="6" max="6" width="31.5" style="5" customWidth="1"/>
    <col min="7" max="9" width="5.5" style="8" customWidth="1"/>
    <col min="10" max="10" width="4.83203125" style="8" customWidth="1"/>
    <col min="11" max="13" width="5.5" style="8" customWidth="1"/>
    <col min="14" max="14" width="4.83203125" style="8" customWidth="1"/>
    <col min="15" max="15" width="7.83203125" style="7" bestFit="1" customWidth="1"/>
    <col min="16" max="16" width="8.5" style="7" bestFit="1" customWidth="1"/>
    <col min="17" max="17" width="15.33203125" style="5" bestFit="1" customWidth="1"/>
    <col min="18" max="16384" width="9.1640625" style="3"/>
  </cols>
  <sheetData>
    <row r="1" spans="1:17" s="2" customFormat="1" ht="29" customHeight="1">
      <c r="A1" s="63" t="s">
        <v>94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</row>
    <row r="2" spans="1:17" s="2" customFormat="1" ht="62" customHeight="1" thickBot="1">
      <c r="A2" s="67"/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70"/>
    </row>
    <row r="3" spans="1:17" s="1" customFormat="1" ht="12.75" customHeight="1">
      <c r="A3" s="71" t="s">
        <v>116</v>
      </c>
      <c r="B3" s="55" t="s">
        <v>0</v>
      </c>
      <c r="C3" s="73" t="s">
        <v>117</v>
      </c>
      <c r="D3" s="75" t="s">
        <v>6</v>
      </c>
      <c r="E3" s="57" t="s">
        <v>118</v>
      </c>
      <c r="F3" s="77" t="s">
        <v>5</v>
      </c>
      <c r="G3" s="77" t="s">
        <v>8</v>
      </c>
      <c r="H3" s="77"/>
      <c r="I3" s="77"/>
      <c r="J3" s="77"/>
      <c r="K3" s="77" t="s">
        <v>9</v>
      </c>
      <c r="L3" s="77"/>
      <c r="M3" s="77"/>
      <c r="N3" s="77"/>
      <c r="O3" s="57" t="s">
        <v>1</v>
      </c>
      <c r="P3" s="57" t="s">
        <v>3</v>
      </c>
      <c r="Q3" s="59" t="s">
        <v>2</v>
      </c>
    </row>
    <row r="4" spans="1:17" s="1" customFormat="1" ht="21" customHeight="1">
      <c r="A4" s="85"/>
      <c r="B4" s="79"/>
      <c r="C4" s="86"/>
      <c r="D4" s="87"/>
      <c r="E4" s="80"/>
      <c r="F4" s="86"/>
      <c r="G4" s="34">
        <v>1</v>
      </c>
      <c r="H4" s="34">
        <v>2</v>
      </c>
      <c r="I4" s="34">
        <v>3</v>
      </c>
      <c r="J4" s="34" t="s">
        <v>4</v>
      </c>
      <c r="K4" s="34">
        <v>1</v>
      </c>
      <c r="L4" s="34">
        <v>2</v>
      </c>
      <c r="M4" s="34">
        <v>3</v>
      </c>
      <c r="N4" s="34" t="s">
        <v>4</v>
      </c>
      <c r="O4" s="80"/>
      <c r="P4" s="80"/>
      <c r="Q4" s="81"/>
    </row>
    <row r="5" spans="1:17" ht="16">
      <c r="A5" s="82" t="s">
        <v>33</v>
      </c>
      <c r="B5" s="83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35"/>
      <c r="P5" s="35"/>
      <c r="Q5" s="36"/>
    </row>
    <row r="6" spans="1:17">
      <c r="A6" s="11">
        <v>1</v>
      </c>
      <c r="B6" s="9" t="s">
        <v>79</v>
      </c>
      <c r="C6" s="9" t="s">
        <v>56</v>
      </c>
      <c r="D6" s="45">
        <v>85.7</v>
      </c>
      <c r="E6" s="10" t="s">
        <v>121</v>
      </c>
      <c r="F6" s="9" t="s">
        <v>110</v>
      </c>
      <c r="G6" s="24">
        <v>125</v>
      </c>
      <c r="H6" s="24">
        <v>130</v>
      </c>
      <c r="I6" s="24">
        <v>132.5</v>
      </c>
      <c r="J6" s="25"/>
      <c r="K6" s="24">
        <v>202.5</v>
      </c>
      <c r="L6" s="24">
        <v>210</v>
      </c>
      <c r="M6" s="24">
        <v>215</v>
      </c>
      <c r="N6" s="13"/>
      <c r="O6" s="11" t="str">
        <f>"347,5"</f>
        <v>347,5</v>
      </c>
      <c r="P6" s="11" t="str">
        <f>"227,7168"</f>
        <v>227,7168</v>
      </c>
      <c r="Q6" s="9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"/>
  <sheetViews>
    <sheetView workbookViewId="0">
      <selection activeCell="E11" sqref="E11"/>
    </sheetView>
  </sheetViews>
  <sheetFormatPr baseColWidth="10" defaultColWidth="9.1640625" defaultRowHeight="13"/>
  <cols>
    <col min="1" max="1" width="7.33203125" style="5" bestFit="1" customWidth="1"/>
    <col min="2" max="2" width="19.33203125" style="5" customWidth="1"/>
    <col min="3" max="3" width="26.5" style="5" bestFit="1" customWidth="1"/>
    <col min="4" max="4" width="21.5" style="46" bestFit="1" customWidth="1"/>
    <col min="5" max="5" width="10.5" style="6" bestFit="1" customWidth="1"/>
    <col min="6" max="6" width="33" style="5" customWidth="1"/>
    <col min="7" max="9" width="4.5" style="8" customWidth="1"/>
    <col min="10" max="10" width="4.83203125" style="8" customWidth="1"/>
    <col min="11" max="13" width="5.5" style="8" customWidth="1"/>
    <col min="14" max="14" width="4.83203125" style="8" customWidth="1"/>
    <col min="15" max="15" width="7.83203125" style="7" bestFit="1" customWidth="1"/>
    <col min="16" max="16" width="8.5" style="7" bestFit="1" customWidth="1"/>
    <col min="17" max="17" width="22.83203125" style="5" customWidth="1"/>
    <col min="18" max="16384" width="9.1640625" style="3"/>
  </cols>
  <sheetData>
    <row r="1" spans="1:17" s="2" customFormat="1" ht="29" customHeight="1">
      <c r="A1" s="63" t="s">
        <v>95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</row>
    <row r="2" spans="1:17" s="2" customFormat="1" ht="62" customHeight="1" thickBot="1">
      <c r="A2" s="67"/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70"/>
    </row>
    <row r="3" spans="1:17" s="1" customFormat="1" ht="12.75" customHeight="1">
      <c r="A3" s="71" t="s">
        <v>116</v>
      </c>
      <c r="B3" s="55" t="s">
        <v>0</v>
      </c>
      <c r="C3" s="73" t="s">
        <v>117</v>
      </c>
      <c r="D3" s="75" t="s">
        <v>6</v>
      </c>
      <c r="E3" s="57" t="s">
        <v>118</v>
      </c>
      <c r="F3" s="77" t="s">
        <v>5</v>
      </c>
      <c r="G3" s="77" t="s">
        <v>8</v>
      </c>
      <c r="H3" s="77"/>
      <c r="I3" s="77"/>
      <c r="J3" s="77"/>
      <c r="K3" s="77" t="s">
        <v>9</v>
      </c>
      <c r="L3" s="77"/>
      <c r="M3" s="77"/>
      <c r="N3" s="77"/>
      <c r="O3" s="57" t="s">
        <v>1</v>
      </c>
      <c r="P3" s="57" t="s">
        <v>3</v>
      </c>
      <c r="Q3" s="59" t="s">
        <v>2</v>
      </c>
    </row>
    <row r="4" spans="1:17" s="1" customFormat="1" ht="21" customHeight="1" thickBot="1">
      <c r="A4" s="72"/>
      <c r="B4" s="56"/>
      <c r="C4" s="74"/>
      <c r="D4" s="76"/>
      <c r="E4" s="58"/>
      <c r="F4" s="7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8"/>
      <c r="P4" s="58"/>
      <c r="Q4" s="60"/>
    </row>
    <row r="5" spans="1:17" ht="16">
      <c r="A5" s="61" t="s">
        <v>13</v>
      </c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7">
      <c r="A6" s="11">
        <v>1</v>
      </c>
      <c r="B6" s="9" t="s">
        <v>76</v>
      </c>
      <c r="C6" s="9" t="s">
        <v>73</v>
      </c>
      <c r="D6" s="45">
        <v>52</v>
      </c>
      <c r="E6" s="10" t="s">
        <v>120</v>
      </c>
      <c r="F6" s="9" t="s">
        <v>112</v>
      </c>
      <c r="G6" s="26">
        <v>65</v>
      </c>
      <c r="H6" s="24">
        <v>65</v>
      </c>
      <c r="I6" s="24">
        <v>70</v>
      </c>
      <c r="J6" s="25"/>
      <c r="K6" s="24">
        <v>95</v>
      </c>
      <c r="L6" s="24">
        <v>105</v>
      </c>
      <c r="M6" s="24">
        <v>110</v>
      </c>
      <c r="N6" s="13"/>
      <c r="O6" s="11" t="str">
        <f>"180,0"</f>
        <v>180,0</v>
      </c>
      <c r="P6" s="11" t="str">
        <f>"176,6340"</f>
        <v>176,6340</v>
      </c>
      <c r="Q6" s="9" t="s">
        <v>104</v>
      </c>
    </row>
    <row r="7" spans="1:17">
      <c r="A7" s="7"/>
      <c r="G7" s="43"/>
      <c r="H7" s="42"/>
      <c r="I7" s="42"/>
      <c r="J7" s="42"/>
      <c r="K7" s="42"/>
      <c r="L7" s="42"/>
      <c r="M7" s="42"/>
    </row>
    <row r="8" spans="1:17" ht="16">
      <c r="A8" s="53" t="s">
        <v>16</v>
      </c>
      <c r="B8" s="53"/>
      <c r="C8" s="53"/>
      <c r="D8" s="53"/>
      <c r="E8" s="54"/>
      <c r="F8" s="53"/>
      <c r="G8" s="53"/>
      <c r="H8" s="53"/>
      <c r="I8" s="53"/>
      <c r="J8" s="53"/>
      <c r="K8" s="53"/>
      <c r="L8" s="53"/>
      <c r="M8" s="53"/>
      <c r="N8" s="53"/>
    </row>
    <row r="9" spans="1:17">
      <c r="A9" s="17">
        <v>1</v>
      </c>
      <c r="B9" s="15" t="s">
        <v>77</v>
      </c>
      <c r="C9" s="15" t="s">
        <v>74</v>
      </c>
      <c r="D9" s="47">
        <v>73.2</v>
      </c>
      <c r="E9" s="16" t="s">
        <v>120</v>
      </c>
      <c r="F9" s="15" t="s">
        <v>112</v>
      </c>
      <c r="G9" s="27">
        <v>70</v>
      </c>
      <c r="H9" s="27">
        <v>75</v>
      </c>
      <c r="I9" s="27">
        <v>80</v>
      </c>
      <c r="J9" s="29"/>
      <c r="K9" s="27">
        <v>150</v>
      </c>
      <c r="L9" s="28">
        <v>160</v>
      </c>
      <c r="M9" s="27">
        <v>160</v>
      </c>
      <c r="N9" s="21"/>
      <c r="O9" s="17" t="str">
        <f>"240,0"</f>
        <v>240,0</v>
      </c>
      <c r="P9" s="17" t="str">
        <f>"173,9760"</f>
        <v>173,9760</v>
      </c>
      <c r="Q9" s="15" t="s">
        <v>104</v>
      </c>
    </row>
    <row r="10" spans="1:17">
      <c r="A10" s="20">
        <v>2</v>
      </c>
      <c r="B10" s="18" t="s">
        <v>78</v>
      </c>
      <c r="C10" s="18" t="s">
        <v>75</v>
      </c>
      <c r="D10" s="48">
        <v>69.2</v>
      </c>
      <c r="E10" s="19" t="s">
        <v>120</v>
      </c>
      <c r="F10" s="18" t="s">
        <v>110</v>
      </c>
      <c r="G10" s="30">
        <v>30</v>
      </c>
      <c r="H10" s="30">
        <v>35</v>
      </c>
      <c r="I10" s="31">
        <v>40</v>
      </c>
      <c r="J10" s="32"/>
      <c r="K10" s="30">
        <v>50</v>
      </c>
      <c r="L10" s="30">
        <v>55</v>
      </c>
      <c r="M10" s="30">
        <v>60</v>
      </c>
      <c r="N10" s="22"/>
      <c r="O10" s="20" t="str">
        <f>"95,0"</f>
        <v>95,0</v>
      </c>
      <c r="P10" s="20" t="str">
        <f>"71,8295"</f>
        <v>71,8295</v>
      </c>
      <c r="Q10" s="18" t="s">
        <v>103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workbookViewId="0">
      <selection activeCell="E30" sqref="E30"/>
    </sheetView>
  </sheetViews>
  <sheetFormatPr baseColWidth="10" defaultColWidth="9.1640625" defaultRowHeight="13"/>
  <cols>
    <col min="1" max="1" width="7.33203125" style="5" bestFit="1" customWidth="1"/>
    <col min="2" max="2" width="25" style="5" bestFit="1" customWidth="1"/>
    <col min="3" max="3" width="30.5" style="5" customWidth="1"/>
    <col min="4" max="4" width="21.5" style="46" bestFit="1" customWidth="1"/>
    <col min="5" max="5" width="10.5" style="6" bestFit="1" customWidth="1"/>
    <col min="6" max="6" width="32.83203125" style="5" customWidth="1"/>
    <col min="7" max="9" width="5.5" style="8" customWidth="1"/>
    <col min="10" max="10" width="4.83203125" style="8" customWidth="1"/>
    <col min="11" max="11" width="10.5" style="7" bestFit="1" customWidth="1"/>
    <col min="12" max="12" width="8.5" style="7" bestFit="1" customWidth="1"/>
    <col min="13" max="13" width="22.83203125" style="5" customWidth="1"/>
    <col min="14" max="16384" width="9.1640625" style="3"/>
  </cols>
  <sheetData>
    <row r="1" spans="1:13" s="2" customFormat="1" ht="29" customHeight="1">
      <c r="A1" s="63" t="s">
        <v>96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s="2" customFormat="1" ht="62" customHeight="1" thickBot="1">
      <c r="A2" s="67"/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>
      <c r="A3" s="71" t="s">
        <v>116</v>
      </c>
      <c r="B3" s="55" t="s">
        <v>0</v>
      </c>
      <c r="C3" s="73" t="s">
        <v>117</v>
      </c>
      <c r="D3" s="75" t="s">
        <v>6</v>
      </c>
      <c r="E3" s="57" t="s">
        <v>118</v>
      </c>
      <c r="F3" s="77" t="s">
        <v>5</v>
      </c>
      <c r="G3" s="77" t="s">
        <v>8</v>
      </c>
      <c r="H3" s="77"/>
      <c r="I3" s="77"/>
      <c r="J3" s="77"/>
      <c r="K3" s="57" t="s">
        <v>30</v>
      </c>
      <c r="L3" s="57" t="s">
        <v>3</v>
      </c>
      <c r="M3" s="59" t="s">
        <v>2</v>
      </c>
    </row>
    <row r="4" spans="1:13" s="1" customFormat="1" ht="21" customHeight="1">
      <c r="A4" s="85"/>
      <c r="B4" s="79"/>
      <c r="C4" s="86"/>
      <c r="D4" s="87"/>
      <c r="E4" s="80"/>
      <c r="F4" s="86"/>
      <c r="G4" s="34">
        <v>1</v>
      </c>
      <c r="H4" s="34">
        <v>2</v>
      </c>
      <c r="I4" s="34">
        <v>3</v>
      </c>
      <c r="J4" s="34" t="s">
        <v>4</v>
      </c>
      <c r="K4" s="80"/>
      <c r="L4" s="80"/>
      <c r="M4" s="81"/>
    </row>
    <row r="5" spans="1:13" ht="16">
      <c r="A5" s="82" t="s">
        <v>13</v>
      </c>
      <c r="B5" s="83"/>
      <c r="C5" s="84"/>
      <c r="D5" s="84"/>
      <c r="E5" s="84"/>
      <c r="F5" s="84"/>
      <c r="G5" s="84"/>
      <c r="H5" s="84"/>
      <c r="I5" s="84"/>
      <c r="J5" s="84"/>
      <c r="K5" s="35"/>
      <c r="L5" s="35"/>
      <c r="M5" s="36"/>
    </row>
    <row r="6" spans="1:13">
      <c r="A6" s="11">
        <v>1</v>
      </c>
      <c r="B6" s="9" t="s">
        <v>84</v>
      </c>
      <c r="C6" s="9" t="s">
        <v>48</v>
      </c>
      <c r="D6" s="45">
        <v>49.65</v>
      </c>
      <c r="E6" s="10" t="s">
        <v>121</v>
      </c>
      <c r="F6" s="9" t="s">
        <v>110</v>
      </c>
      <c r="G6" s="24">
        <v>45</v>
      </c>
      <c r="H6" s="24">
        <v>50</v>
      </c>
      <c r="I6" s="26">
        <v>57.5</v>
      </c>
      <c r="J6" s="25"/>
      <c r="K6" s="25" t="str">
        <f>"50,0"</f>
        <v>50,0</v>
      </c>
      <c r="L6" s="11" t="str">
        <f>"74,6800"</f>
        <v>74,6800</v>
      </c>
      <c r="M6" s="9" t="s">
        <v>106</v>
      </c>
    </row>
    <row r="7" spans="1:13">
      <c r="A7" s="49"/>
      <c r="G7" s="42"/>
      <c r="H7" s="42"/>
      <c r="I7" s="43"/>
      <c r="J7" s="42"/>
      <c r="K7" s="42"/>
      <c r="M7" s="37"/>
    </row>
    <row r="8" spans="1:13" ht="16">
      <c r="A8" s="78" t="s">
        <v>49</v>
      </c>
      <c r="B8" s="53"/>
      <c r="C8" s="53"/>
      <c r="D8" s="53"/>
      <c r="E8" s="54"/>
      <c r="F8" s="53"/>
      <c r="G8" s="53"/>
      <c r="H8" s="53"/>
      <c r="I8" s="53"/>
      <c r="J8" s="53"/>
      <c r="M8" s="37"/>
    </row>
    <row r="9" spans="1:13">
      <c r="A9" s="11">
        <v>1</v>
      </c>
      <c r="B9" s="9" t="s">
        <v>62</v>
      </c>
      <c r="C9" s="9" t="s">
        <v>50</v>
      </c>
      <c r="D9" s="45">
        <v>59.5</v>
      </c>
      <c r="E9" s="10" t="s">
        <v>121</v>
      </c>
      <c r="F9" s="9" t="s">
        <v>110</v>
      </c>
      <c r="G9" s="26">
        <v>55</v>
      </c>
      <c r="H9" s="24">
        <v>55</v>
      </c>
      <c r="I9" s="26">
        <v>57.5</v>
      </c>
      <c r="J9" s="25"/>
      <c r="K9" s="25" t="str">
        <f>"55,0"</f>
        <v>55,0</v>
      </c>
      <c r="L9" s="11" t="str">
        <f>"61,7155"</f>
        <v>61,7155</v>
      </c>
      <c r="M9" s="9"/>
    </row>
    <row r="10" spans="1:13">
      <c r="A10" s="49"/>
      <c r="G10" s="43"/>
      <c r="H10" s="42"/>
      <c r="I10" s="43"/>
      <c r="J10" s="42"/>
      <c r="K10" s="42"/>
      <c r="M10" s="37"/>
    </row>
    <row r="11" spans="1:13" ht="16">
      <c r="A11" s="78" t="s">
        <v>13</v>
      </c>
      <c r="B11" s="53"/>
      <c r="C11" s="53"/>
      <c r="D11" s="53"/>
      <c r="E11" s="54"/>
      <c r="F11" s="53"/>
      <c r="G11" s="53"/>
      <c r="H11" s="53"/>
      <c r="I11" s="53"/>
      <c r="J11" s="53"/>
      <c r="M11" s="37"/>
    </row>
    <row r="12" spans="1:13">
      <c r="A12" s="11">
        <v>1</v>
      </c>
      <c r="B12" s="9" t="s">
        <v>63</v>
      </c>
      <c r="C12" s="9" t="s">
        <v>51</v>
      </c>
      <c r="D12" s="45">
        <v>44.25</v>
      </c>
      <c r="E12" s="10" t="s">
        <v>120</v>
      </c>
      <c r="F12" s="9" t="s">
        <v>110</v>
      </c>
      <c r="G12" s="24">
        <v>25</v>
      </c>
      <c r="H12" s="24">
        <v>30</v>
      </c>
      <c r="I12" s="26">
        <v>32.5</v>
      </c>
      <c r="J12" s="25"/>
      <c r="K12" s="25" t="str">
        <f>"30,0"</f>
        <v>30,0</v>
      </c>
      <c r="L12" s="11" t="str">
        <f>"40,0620"</f>
        <v>40,0620</v>
      </c>
      <c r="M12" s="40"/>
    </row>
    <row r="13" spans="1:13">
      <c r="A13" s="49"/>
      <c r="G13" s="42"/>
      <c r="H13" s="42"/>
      <c r="I13" s="43"/>
      <c r="J13" s="42"/>
      <c r="K13" s="42"/>
      <c r="M13" s="50"/>
    </row>
    <row r="14" spans="1:13" ht="16">
      <c r="A14" s="78" t="s">
        <v>52</v>
      </c>
      <c r="B14" s="53"/>
      <c r="C14" s="53"/>
      <c r="D14" s="53"/>
      <c r="E14" s="54"/>
      <c r="F14" s="53"/>
      <c r="G14" s="53"/>
      <c r="H14" s="53"/>
      <c r="I14" s="53"/>
      <c r="J14" s="53"/>
      <c r="M14" s="37"/>
    </row>
    <row r="15" spans="1:13">
      <c r="A15" s="11">
        <v>1</v>
      </c>
      <c r="B15" s="9" t="s">
        <v>64</v>
      </c>
      <c r="C15" s="9" t="s">
        <v>53</v>
      </c>
      <c r="D15" s="45">
        <v>55.9</v>
      </c>
      <c r="E15" s="10" t="s">
        <v>120</v>
      </c>
      <c r="F15" s="9" t="s">
        <v>110</v>
      </c>
      <c r="G15" s="24">
        <v>47.5</v>
      </c>
      <c r="H15" s="24">
        <v>50</v>
      </c>
      <c r="I15" s="26">
        <v>55</v>
      </c>
      <c r="J15" s="25"/>
      <c r="K15" s="25" t="str">
        <f>"50,0"</f>
        <v>50,0</v>
      </c>
      <c r="L15" s="11" t="str">
        <f>"45,5950"</f>
        <v>45,5950</v>
      </c>
      <c r="M15" s="9"/>
    </row>
    <row r="16" spans="1:13">
      <c r="A16" s="49"/>
      <c r="G16" s="42"/>
      <c r="H16" s="42"/>
      <c r="I16" s="43"/>
      <c r="J16" s="42"/>
      <c r="K16" s="42"/>
      <c r="M16" s="37"/>
    </row>
    <row r="17" spans="1:13" ht="16">
      <c r="A17" s="78" t="s">
        <v>16</v>
      </c>
      <c r="B17" s="53"/>
      <c r="C17" s="53"/>
      <c r="D17" s="53"/>
      <c r="E17" s="54"/>
      <c r="F17" s="53"/>
      <c r="G17" s="53"/>
      <c r="H17" s="53"/>
      <c r="I17" s="53"/>
      <c r="J17" s="53"/>
      <c r="M17" s="37"/>
    </row>
    <row r="18" spans="1:13">
      <c r="A18" s="11">
        <v>1</v>
      </c>
      <c r="B18" s="9" t="s">
        <v>65</v>
      </c>
      <c r="C18" s="9" t="s">
        <v>54</v>
      </c>
      <c r="D18" s="45">
        <v>72.8</v>
      </c>
      <c r="E18" s="10" t="s">
        <v>120</v>
      </c>
      <c r="F18" s="9" t="s">
        <v>110</v>
      </c>
      <c r="G18" s="24">
        <v>65</v>
      </c>
      <c r="H18" s="26">
        <v>70</v>
      </c>
      <c r="I18" s="26">
        <v>70</v>
      </c>
      <c r="J18" s="25"/>
      <c r="K18" s="25" t="str">
        <f>"65,0"</f>
        <v>65,0</v>
      </c>
      <c r="L18" s="11" t="str">
        <f>"47,3070"</f>
        <v>47,3070</v>
      </c>
      <c r="M18" s="9" t="s">
        <v>44</v>
      </c>
    </row>
    <row r="19" spans="1:13">
      <c r="A19" s="49"/>
      <c r="G19" s="42"/>
      <c r="H19" s="43"/>
      <c r="I19" s="43"/>
      <c r="J19" s="42"/>
      <c r="K19" s="42"/>
      <c r="M19" s="37"/>
    </row>
    <row r="20" spans="1:13" ht="16">
      <c r="A20" s="78" t="s">
        <v>23</v>
      </c>
      <c r="B20" s="53"/>
      <c r="C20" s="53"/>
      <c r="D20" s="53"/>
      <c r="E20" s="54"/>
      <c r="F20" s="53"/>
      <c r="G20" s="53"/>
      <c r="H20" s="53"/>
      <c r="I20" s="53"/>
      <c r="J20" s="53"/>
      <c r="M20" s="37"/>
    </row>
    <row r="21" spans="1:13">
      <c r="A21" s="17">
        <v>1</v>
      </c>
      <c r="B21" s="15" t="s">
        <v>87</v>
      </c>
      <c r="C21" s="15" t="s">
        <v>24</v>
      </c>
      <c r="D21" s="47">
        <v>81</v>
      </c>
      <c r="E21" s="16" t="s">
        <v>121</v>
      </c>
      <c r="F21" s="15" t="s">
        <v>110</v>
      </c>
      <c r="G21" s="28">
        <v>140</v>
      </c>
      <c r="H21" s="27">
        <v>140</v>
      </c>
      <c r="I21" s="27">
        <v>145</v>
      </c>
      <c r="J21" s="29"/>
      <c r="K21" s="29" t="str">
        <f>"145,0"</f>
        <v>145,0</v>
      </c>
      <c r="L21" s="17" t="str">
        <f>"98,2230"</f>
        <v>98,2230</v>
      </c>
      <c r="M21" s="15" t="s">
        <v>90</v>
      </c>
    </row>
    <row r="22" spans="1:13">
      <c r="A22" s="20">
        <v>2</v>
      </c>
      <c r="B22" s="18" t="s">
        <v>66</v>
      </c>
      <c r="C22" s="18" t="s">
        <v>29</v>
      </c>
      <c r="D22" s="48">
        <v>82.5</v>
      </c>
      <c r="E22" s="19" t="s">
        <v>121</v>
      </c>
      <c r="F22" s="18" t="s">
        <v>111</v>
      </c>
      <c r="G22" s="30">
        <v>80</v>
      </c>
      <c r="H22" s="30">
        <v>85</v>
      </c>
      <c r="I22" s="32"/>
      <c r="J22" s="32"/>
      <c r="K22" s="32" t="str">
        <f>"85,0"</f>
        <v>85,0</v>
      </c>
      <c r="L22" s="20" t="str">
        <f>"56,9415"</f>
        <v>56,9415</v>
      </c>
      <c r="M22" s="39" t="s">
        <v>109</v>
      </c>
    </row>
    <row r="23" spans="1:13">
      <c r="A23" s="49"/>
      <c r="G23" s="42"/>
      <c r="H23" s="42"/>
      <c r="I23" s="42"/>
      <c r="J23" s="42"/>
      <c r="K23" s="42"/>
      <c r="M23" s="50"/>
    </row>
    <row r="24" spans="1:13" ht="16">
      <c r="A24" s="78" t="s">
        <v>33</v>
      </c>
      <c r="B24" s="53"/>
      <c r="C24" s="53"/>
      <c r="D24" s="53"/>
      <c r="E24" s="54"/>
      <c r="F24" s="53"/>
      <c r="G24" s="53"/>
      <c r="H24" s="53"/>
      <c r="I24" s="53"/>
      <c r="J24" s="53"/>
      <c r="M24" s="37"/>
    </row>
    <row r="25" spans="1:13">
      <c r="A25" s="17">
        <v>1</v>
      </c>
      <c r="B25" s="15" t="s">
        <v>105</v>
      </c>
      <c r="C25" s="15" t="s">
        <v>55</v>
      </c>
      <c r="D25" s="47">
        <v>89</v>
      </c>
      <c r="E25" s="16" t="s">
        <v>121</v>
      </c>
      <c r="F25" s="15" t="s">
        <v>110</v>
      </c>
      <c r="G25" s="27">
        <v>165</v>
      </c>
      <c r="H25" s="27">
        <v>175</v>
      </c>
      <c r="I25" s="27">
        <v>180</v>
      </c>
      <c r="J25" s="29"/>
      <c r="K25" s="29" t="str">
        <f>"180,0"</f>
        <v>180,0</v>
      </c>
      <c r="L25" s="17" t="str">
        <f>"115,5780"</f>
        <v>115,5780</v>
      </c>
      <c r="M25" s="15"/>
    </row>
    <row r="26" spans="1:13">
      <c r="A26" s="20">
        <v>2</v>
      </c>
      <c r="B26" s="18" t="s">
        <v>79</v>
      </c>
      <c r="C26" s="18" t="s">
        <v>56</v>
      </c>
      <c r="D26" s="48">
        <v>85.7</v>
      </c>
      <c r="E26" s="19" t="s">
        <v>121</v>
      </c>
      <c r="F26" s="18" t="s">
        <v>110</v>
      </c>
      <c r="G26" s="30">
        <v>125</v>
      </c>
      <c r="H26" s="30">
        <v>130</v>
      </c>
      <c r="I26" s="30">
        <v>132.5</v>
      </c>
      <c r="J26" s="32"/>
      <c r="K26" s="32" t="str">
        <f>"132,5"</f>
        <v>132,5</v>
      </c>
      <c r="L26" s="20" t="str">
        <f>"86,8273"</f>
        <v>86,8273</v>
      </c>
      <c r="M26" s="39"/>
    </row>
    <row r="27" spans="1:13">
      <c r="A27" s="49"/>
      <c r="G27" s="42"/>
      <c r="H27" s="42"/>
      <c r="I27" s="42"/>
      <c r="J27" s="42"/>
      <c r="K27" s="42"/>
      <c r="M27" s="50"/>
    </row>
    <row r="28" spans="1:13" ht="16">
      <c r="A28" s="78" t="s">
        <v>35</v>
      </c>
      <c r="B28" s="53"/>
      <c r="C28" s="53"/>
      <c r="D28" s="53"/>
      <c r="E28" s="54"/>
      <c r="F28" s="53"/>
      <c r="G28" s="53"/>
      <c r="H28" s="53"/>
      <c r="I28" s="53"/>
      <c r="J28" s="53"/>
      <c r="M28" s="37"/>
    </row>
    <row r="29" spans="1:13">
      <c r="A29" s="11">
        <v>1</v>
      </c>
      <c r="B29" s="9" t="s">
        <v>80</v>
      </c>
      <c r="C29" s="9" t="s">
        <v>61</v>
      </c>
      <c r="D29" s="45">
        <v>97.3</v>
      </c>
      <c r="E29" s="10" t="s">
        <v>122</v>
      </c>
      <c r="F29" s="9" t="s">
        <v>113</v>
      </c>
      <c r="G29" s="24">
        <v>150</v>
      </c>
      <c r="H29" s="24">
        <v>160</v>
      </c>
      <c r="I29" s="26">
        <v>170</v>
      </c>
      <c r="J29" s="25"/>
      <c r="K29" s="25" t="str">
        <f>"160,0"</f>
        <v>160,0</v>
      </c>
      <c r="L29" s="11" t="str">
        <f>"118,8654"</f>
        <v>118,8654</v>
      </c>
      <c r="M29" s="40"/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8:J28"/>
    <mergeCell ref="B3:B4"/>
    <mergeCell ref="A8:J8"/>
    <mergeCell ref="A11:J11"/>
    <mergeCell ref="A14:J14"/>
    <mergeCell ref="A17:J17"/>
    <mergeCell ref="A20:J20"/>
    <mergeCell ref="A24:J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0"/>
  <sheetViews>
    <sheetView workbookViewId="0">
      <selection activeCell="E21" sqref="E21"/>
    </sheetView>
  </sheetViews>
  <sheetFormatPr baseColWidth="10" defaultColWidth="9.1640625" defaultRowHeight="13"/>
  <cols>
    <col min="1" max="1" width="7.33203125" style="5" bestFit="1" customWidth="1"/>
    <col min="2" max="2" width="20.83203125" style="5" customWidth="1"/>
    <col min="3" max="3" width="27.33203125" style="5" bestFit="1" customWidth="1"/>
    <col min="4" max="4" width="21.5" style="46" bestFit="1" customWidth="1"/>
    <col min="5" max="5" width="10.5" style="6" bestFit="1" customWidth="1"/>
    <col min="6" max="6" width="33.6640625" style="5" customWidth="1"/>
    <col min="7" max="9" width="5.5" style="8" customWidth="1"/>
    <col min="10" max="10" width="4.83203125" style="8" customWidth="1"/>
    <col min="11" max="11" width="10.5" style="7" bestFit="1" customWidth="1"/>
    <col min="12" max="12" width="8.5" style="7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63" t="s">
        <v>97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s="2" customFormat="1" ht="62" customHeight="1" thickBot="1">
      <c r="A2" s="67"/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>
      <c r="A3" s="71" t="s">
        <v>116</v>
      </c>
      <c r="B3" s="55" t="s">
        <v>0</v>
      </c>
      <c r="C3" s="73" t="s">
        <v>117</v>
      </c>
      <c r="D3" s="75" t="s">
        <v>6</v>
      </c>
      <c r="E3" s="57" t="s">
        <v>118</v>
      </c>
      <c r="F3" s="77" t="s">
        <v>5</v>
      </c>
      <c r="G3" s="77" t="s">
        <v>8</v>
      </c>
      <c r="H3" s="77"/>
      <c r="I3" s="77"/>
      <c r="J3" s="77"/>
      <c r="K3" s="57" t="s">
        <v>30</v>
      </c>
      <c r="L3" s="57" t="s">
        <v>3</v>
      </c>
      <c r="M3" s="59" t="s">
        <v>2</v>
      </c>
    </row>
    <row r="4" spans="1:13" s="1" customFormat="1" ht="21" customHeight="1">
      <c r="A4" s="85"/>
      <c r="B4" s="79"/>
      <c r="C4" s="86"/>
      <c r="D4" s="87"/>
      <c r="E4" s="80"/>
      <c r="F4" s="86"/>
      <c r="G4" s="34">
        <v>1</v>
      </c>
      <c r="H4" s="34">
        <v>2</v>
      </c>
      <c r="I4" s="34">
        <v>3</v>
      </c>
      <c r="J4" s="34" t="s">
        <v>4</v>
      </c>
      <c r="K4" s="80"/>
      <c r="L4" s="80"/>
      <c r="M4" s="81"/>
    </row>
    <row r="5" spans="1:13" ht="16">
      <c r="A5" s="82" t="s">
        <v>23</v>
      </c>
      <c r="B5" s="83"/>
      <c r="C5" s="84"/>
      <c r="D5" s="84"/>
      <c r="E5" s="84"/>
      <c r="F5" s="84"/>
      <c r="G5" s="84"/>
      <c r="H5" s="84"/>
      <c r="I5" s="84"/>
      <c r="J5" s="84"/>
      <c r="K5" s="35"/>
      <c r="L5" s="35"/>
      <c r="M5" s="36"/>
    </row>
    <row r="6" spans="1:13">
      <c r="A6" s="17">
        <v>1</v>
      </c>
      <c r="B6" s="15" t="s">
        <v>42</v>
      </c>
      <c r="C6" s="15" t="s">
        <v>31</v>
      </c>
      <c r="D6" s="47">
        <v>81.599999999999994</v>
      </c>
      <c r="E6" s="16" t="s">
        <v>121</v>
      </c>
      <c r="F6" s="15" t="s">
        <v>110</v>
      </c>
      <c r="G6" s="27">
        <v>160</v>
      </c>
      <c r="H6" s="27">
        <v>170</v>
      </c>
      <c r="I6" s="28">
        <v>180</v>
      </c>
      <c r="J6" s="29"/>
      <c r="K6" s="29" t="str">
        <f>"170,0"</f>
        <v>170,0</v>
      </c>
      <c r="L6" s="33" t="str">
        <f>"114,6480"</f>
        <v>114,6480</v>
      </c>
      <c r="M6" s="15"/>
    </row>
    <row r="7" spans="1:13">
      <c r="A7" s="20">
        <v>1</v>
      </c>
      <c r="B7" s="18" t="s">
        <v>42</v>
      </c>
      <c r="C7" s="18" t="s">
        <v>32</v>
      </c>
      <c r="D7" s="48">
        <v>81.599999999999994</v>
      </c>
      <c r="E7" s="19" t="s">
        <v>119</v>
      </c>
      <c r="F7" s="18" t="s">
        <v>110</v>
      </c>
      <c r="G7" s="30">
        <v>160</v>
      </c>
      <c r="H7" s="30">
        <v>170</v>
      </c>
      <c r="I7" s="31">
        <v>180</v>
      </c>
      <c r="J7" s="32"/>
      <c r="K7" s="32" t="str">
        <f>"170,0"</f>
        <v>170,0</v>
      </c>
      <c r="L7" s="38" t="str">
        <f>"117,8581"</f>
        <v>117,8581</v>
      </c>
      <c r="M7" s="18"/>
    </row>
    <row r="8" spans="1:13">
      <c r="A8" s="49"/>
      <c r="G8" s="42"/>
      <c r="H8" s="42"/>
      <c r="I8" s="43"/>
      <c r="J8" s="42"/>
      <c r="K8" s="42"/>
      <c r="M8" s="37"/>
    </row>
    <row r="9" spans="1:13" ht="16">
      <c r="A9" s="78" t="s">
        <v>33</v>
      </c>
      <c r="B9" s="53"/>
      <c r="C9" s="53"/>
      <c r="D9" s="53"/>
      <c r="E9" s="54"/>
      <c r="F9" s="53"/>
      <c r="G9" s="53"/>
      <c r="H9" s="53"/>
      <c r="I9" s="53"/>
      <c r="J9" s="53"/>
      <c r="M9" s="37"/>
    </row>
    <row r="10" spans="1:13">
      <c r="A10" s="11">
        <v>1</v>
      </c>
      <c r="B10" s="9" t="s">
        <v>43</v>
      </c>
      <c r="C10" s="9" t="s">
        <v>34</v>
      </c>
      <c r="D10" s="45">
        <v>87.8</v>
      </c>
      <c r="E10" s="10" t="s">
        <v>121</v>
      </c>
      <c r="F10" s="9" t="s">
        <v>110</v>
      </c>
      <c r="G10" s="26">
        <v>130</v>
      </c>
      <c r="H10" s="24">
        <v>130</v>
      </c>
      <c r="I10" s="26">
        <v>140</v>
      </c>
      <c r="J10" s="25"/>
      <c r="K10" s="25" t="str">
        <f>"130,0"</f>
        <v>130,0</v>
      </c>
      <c r="L10" s="11" t="str">
        <f>"84,0710"</f>
        <v>84,0710</v>
      </c>
      <c r="M10" s="9"/>
    </row>
    <row r="11" spans="1:13">
      <c r="A11" s="49"/>
      <c r="G11" s="43"/>
      <c r="H11" s="42"/>
      <c r="I11" s="43"/>
      <c r="J11" s="42"/>
      <c r="K11" s="42"/>
      <c r="M11" s="37"/>
    </row>
    <row r="12" spans="1:13" ht="16">
      <c r="A12" s="78" t="s">
        <v>35</v>
      </c>
      <c r="B12" s="53"/>
      <c r="C12" s="53"/>
      <c r="D12" s="53"/>
      <c r="E12" s="54"/>
      <c r="F12" s="53"/>
      <c r="G12" s="53"/>
      <c r="H12" s="53"/>
      <c r="I12" s="53"/>
      <c r="J12" s="53"/>
      <c r="M12" s="37"/>
    </row>
    <row r="13" spans="1:13">
      <c r="A13" s="11">
        <v>1</v>
      </c>
      <c r="B13" s="9" t="s">
        <v>44</v>
      </c>
      <c r="C13" s="9" t="s">
        <v>36</v>
      </c>
      <c r="D13" s="45">
        <v>99</v>
      </c>
      <c r="E13" s="10" t="s">
        <v>123</v>
      </c>
      <c r="F13" s="9" t="s">
        <v>110</v>
      </c>
      <c r="G13" s="24">
        <v>140</v>
      </c>
      <c r="H13" s="24">
        <v>150</v>
      </c>
      <c r="I13" s="26">
        <v>155</v>
      </c>
      <c r="J13" s="25"/>
      <c r="K13" s="25" t="str">
        <f>"150,0"</f>
        <v>150,0</v>
      </c>
      <c r="L13" s="11" t="str">
        <f>"91,6650"</f>
        <v>91,6650</v>
      </c>
      <c r="M13" s="9"/>
    </row>
    <row r="14" spans="1:13">
      <c r="A14" s="49"/>
      <c r="G14" s="42"/>
      <c r="H14" s="42"/>
      <c r="I14" s="43"/>
      <c r="J14" s="42"/>
      <c r="K14" s="42"/>
      <c r="M14" s="37"/>
    </row>
    <row r="15" spans="1:13" ht="16">
      <c r="A15" s="78" t="s">
        <v>37</v>
      </c>
      <c r="B15" s="53"/>
      <c r="C15" s="53"/>
      <c r="D15" s="53"/>
      <c r="E15" s="54"/>
      <c r="F15" s="53"/>
      <c r="G15" s="53"/>
      <c r="H15" s="53"/>
      <c r="I15" s="53"/>
      <c r="J15" s="53"/>
      <c r="M15" s="37"/>
    </row>
    <row r="16" spans="1:13">
      <c r="A16" s="17">
        <v>1</v>
      </c>
      <c r="B16" s="15" t="s">
        <v>45</v>
      </c>
      <c r="C16" s="15" t="s">
        <v>38</v>
      </c>
      <c r="D16" s="47">
        <v>105.3</v>
      </c>
      <c r="E16" s="16" t="s">
        <v>123</v>
      </c>
      <c r="F16" s="15" t="s">
        <v>110</v>
      </c>
      <c r="G16" s="27">
        <v>125</v>
      </c>
      <c r="H16" s="27">
        <v>130</v>
      </c>
      <c r="I16" s="27">
        <v>137.5</v>
      </c>
      <c r="J16" s="29"/>
      <c r="K16" s="29" t="str">
        <f>"137,5"</f>
        <v>137,5</v>
      </c>
      <c r="L16" s="17" t="str">
        <f>"82,0875"</f>
        <v>82,0875</v>
      </c>
      <c r="M16" s="15"/>
    </row>
    <row r="17" spans="1:13">
      <c r="A17" s="20">
        <v>1</v>
      </c>
      <c r="B17" s="18" t="s">
        <v>46</v>
      </c>
      <c r="C17" s="18" t="s">
        <v>39</v>
      </c>
      <c r="D17" s="48">
        <v>103.4</v>
      </c>
      <c r="E17" s="19" t="s">
        <v>121</v>
      </c>
      <c r="F17" s="18" t="s">
        <v>110</v>
      </c>
      <c r="G17" s="30">
        <v>160</v>
      </c>
      <c r="H17" s="30">
        <v>165</v>
      </c>
      <c r="I17" s="31">
        <v>170</v>
      </c>
      <c r="J17" s="32"/>
      <c r="K17" s="32" t="str">
        <f>"165,0"</f>
        <v>165,0</v>
      </c>
      <c r="L17" s="20" t="str">
        <f>"99,1485"</f>
        <v>99,1485</v>
      </c>
      <c r="M17" s="39"/>
    </row>
    <row r="18" spans="1:13">
      <c r="A18" s="49"/>
      <c r="G18" s="42"/>
      <c r="H18" s="42"/>
      <c r="I18" s="43"/>
      <c r="J18" s="42"/>
      <c r="K18" s="42"/>
      <c r="M18" s="50"/>
    </row>
    <row r="19" spans="1:13" ht="16">
      <c r="A19" s="78" t="s">
        <v>40</v>
      </c>
      <c r="B19" s="53"/>
      <c r="C19" s="53"/>
      <c r="D19" s="53"/>
      <c r="E19" s="54"/>
      <c r="F19" s="53"/>
      <c r="G19" s="53"/>
      <c r="H19" s="53"/>
      <c r="I19" s="53"/>
      <c r="J19" s="53"/>
      <c r="M19" s="37"/>
    </row>
    <row r="20" spans="1:13">
      <c r="A20" s="11">
        <v>1</v>
      </c>
      <c r="B20" s="9" t="s">
        <v>47</v>
      </c>
      <c r="C20" s="9" t="s">
        <v>41</v>
      </c>
      <c r="D20" s="45">
        <v>111</v>
      </c>
      <c r="E20" s="10" t="s">
        <v>121</v>
      </c>
      <c r="F20" s="9" t="s">
        <v>110</v>
      </c>
      <c r="G20" s="24">
        <v>175</v>
      </c>
      <c r="H20" s="26">
        <v>180</v>
      </c>
      <c r="I20" s="26">
        <v>180</v>
      </c>
      <c r="J20" s="25"/>
      <c r="K20" s="25" t="str">
        <f>"175,0"</f>
        <v>175,0</v>
      </c>
      <c r="L20" s="11" t="str">
        <f>"102,7075"</f>
        <v>102,7075</v>
      </c>
      <c r="M20" s="9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2:J12"/>
    <mergeCell ref="A15:J15"/>
    <mergeCell ref="A19:J19"/>
    <mergeCell ref="B3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33203125" style="5" bestFit="1" customWidth="1"/>
    <col min="2" max="2" width="22.6640625" style="5" bestFit="1" customWidth="1"/>
    <col min="3" max="3" width="27.33203125" style="5" bestFit="1" customWidth="1"/>
    <col min="4" max="4" width="17.33203125" style="5" customWidth="1"/>
    <col min="5" max="5" width="10.5" style="6" bestFit="1" customWidth="1"/>
    <col min="6" max="6" width="32.5" style="5" customWidth="1"/>
    <col min="7" max="9" width="5.5" style="8" customWidth="1"/>
    <col min="10" max="10" width="4.83203125" style="8" customWidth="1"/>
    <col min="11" max="11" width="11" style="7" customWidth="1"/>
    <col min="12" max="12" width="8.5" style="7" bestFit="1" customWidth="1"/>
    <col min="13" max="13" width="20" style="5" customWidth="1"/>
    <col min="14" max="14" width="15" style="3" customWidth="1"/>
    <col min="15" max="16384" width="9.1640625" style="3"/>
  </cols>
  <sheetData>
    <row r="1" spans="1:13" s="2" customFormat="1" ht="29" customHeight="1">
      <c r="A1" s="63" t="s">
        <v>98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s="2" customFormat="1" ht="62" customHeight="1" thickBot="1">
      <c r="A2" s="67"/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>
      <c r="A3" s="71" t="s">
        <v>116</v>
      </c>
      <c r="B3" s="55" t="s">
        <v>0</v>
      </c>
      <c r="C3" s="73" t="s">
        <v>117</v>
      </c>
      <c r="D3" s="73" t="s">
        <v>6</v>
      </c>
      <c r="E3" s="57" t="s">
        <v>118</v>
      </c>
      <c r="F3" s="77" t="s">
        <v>5</v>
      </c>
      <c r="G3" s="77" t="s">
        <v>8</v>
      </c>
      <c r="H3" s="77"/>
      <c r="I3" s="77"/>
      <c r="J3" s="77"/>
      <c r="K3" s="57" t="s">
        <v>30</v>
      </c>
      <c r="L3" s="57" t="s">
        <v>3</v>
      </c>
      <c r="M3" s="59" t="s">
        <v>2</v>
      </c>
    </row>
    <row r="4" spans="1:13" s="1" customFormat="1" ht="21" customHeight="1">
      <c r="A4" s="85"/>
      <c r="B4" s="79"/>
      <c r="C4" s="86"/>
      <c r="D4" s="86"/>
      <c r="E4" s="80"/>
      <c r="F4" s="86"/>
      <c r="G4" s="34">
        <v>1</v>
      </c>
      <c r="H4" s="34">
        <v>2</v>
      </c>
      <c r="I4" s="34">
        <v>3</v>
      </c>
      <c r="J4" s="34" t="s">
        <v>4</v>
      </c>
      <c r="K4" s="80"/>
      <c r="L4" s="80"/>
      <c r="M4" s="81"/>
    </row>
    <row r="5" spans="1:13" ht="16">
      <c r="A5" s="82" t="s">
        <v>35</v>
      </c>
      <c r="B5" s="83"/>
      <c r="C5" s="84"/>
      <c r="D5" s="84"/>
      <c r="E5" s="84"/>
      <c r="F5" s="84"/>
      <c r="G5" s="84"/>
      <c r="H5" s="84"/>
      <c r="I5" s="84"/>
      <c r="J5" s="84"/>
      <c r="K5" s="35"/>
      <c r="L5" s="35"/>
      <c r="M5" s="36"/>
    </row>
    <row r="6" spans="1:13">
      <c r="A6" s="11">
        <v>1</v>
      </c>
      <c r="B6" s="9" t="s">
        <v>80</v>
      </c>
      <c r="C6" s="9" t="s">
        <v>61</v>
      </c>
      <c r="D6" s="10">
        <v>97.3</v>
      </c>
      <c r="E6" s="10" t="s">
        <v>122</v>
      </c>
      <c r="F6" s="9" t="s">
        <v>114</v>
      </c>
      <c r="G6" s="24">
        <v>150</v>
      </c>
      <c r="H6" s="24">
        <v>160</v>
      </c>
      <c r="I6" s="26">
        <v>165</v>
      </c>
      <c r="J6" s="25"/>
      <c r="K6" s="25" t="str">
        <f>"160,0"</f>
        <v>160,0</v>
      </c>
      <c r="L6" s="11" t="str">
        <f>"118,8654"</f>
        <v>118,8654</v>
      </c>
      <c r="M6" s="40" t="s">
        <v>109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1"/>
  <sheetViews>
    <sheetView workbookViewId="0">
      <selection activeCell="E10" sqref="E10"/>
    </sheetView>
  </sheetViews>
  <sheetFormatPr baseColWidth="10" defaultColWidth="9.1640625" defaultRowHeight="13"/>
  <cols>
    <col min="1" max="1" width="7.33203125" style="5" bestFit="1" customWidth="1"/>
    <col min="2" max="2" width="24.164062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2" style="5" customWidth="1"/>
    <col min="7" max="9" width="5.5" style="8" customWidth="1"/>
    <col min="10" max="10" width="4.83203125" style="8" customWidth="1"/>
    <col min="11" max="11" width="10.5" style="7" bestFit="1" customWidth="1"/>
    <col min="12" max="12" width="8.5" style="7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63" t="s">
        <v>99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s="2" customFormat="1" ht="62" customHeight="1" thickBot="1">
      <c r="A2" s="67"/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</row>
    <row r="3" spans="1:13" s="1" customFormat="1" ht="12.75" customHeight="1">
      <c r="A3" s="71" t="s">
        <v>116</v>
      </c>
      <c r="B3" s="55" t="s">
        <v>0</v>
      </c>
      <c r="C3" s="73" t="s">
        <v>117</v>
      </c>
      <c r="D3" s="73" t="s">
        <v>6</v>
      </c>
      <c r="E3" s="57" t="s">
        <v>118</v>
      </c>
      <c r="F3" s="77" t="s">
        <v>5</v>
      </c>
      <c r="G3" s="77" t="s">
        <v>9</v>
      </c>
      <c r="H3" s="77"/>
      <c r="I3" s="77"/>
      <c r="J3" s="77"/>
      <c r="K3" s="57" t="s">
        <v>30</v>
      </c>
      <c r="L3" s="57" t="s">
        <v>3</v>
      </c>
      <c r="M3" s="59" t="s">
        <v>2</v>
      </c>
    </row>
    <row r="4" spans="1:13" s="1" customFormat="1" ht="21" customHeight="1">
      <c r="A4" s="85"/>
      <c r="B4" s="79"/>
      <c r="C4" s="86"/>
      <c r="D4" s="86"/>
      <c r="E4" s="80"/>
      <c r="F4" s="86"/>
      <c r="G4" s="34">
        <v>1</v>
      </c>
      <c r="H4" s="34">
        <v>2</v>
      </c>
      <c r="I4" s="34">
        <v>3</v>
      </c>
      <c r="J4" s="34" t="s">
        <v>4</v>
      </c>
      <c r="K4" s="80"/>
      <c r="L4" s="80"/>
      <c r="M4" s="81"/>
    </row>
    <row r="5" spans="1:13" ht="16">
      <c r="A5" s="82" t="s">
        <v>23</v>
      </c>
      <c r="B5" s="83"/>
      <c r="C5" s="84"/>
      <c r="D5" s="84"/>
      <c r="E5" s="84"/>
      <c r="F5" s="84"/>
      <c r="G5" s="84"/>
      <c r="H5" s="84"/>
      <c r="I5" s="84"/>
      <c r="J5" s="84"/>
      <c r="K5" s="35"/>
      <c r="L5" s="35"/>
      <c r="M5" s="36"/>
    </row>
    <row r="6" spans="1:13">
      <c r="A6" s="13" t="s">
        <v>12</v>
      </c>
      <c r="B6" s="9" t="s">
        <v>87</v>
      </c>
      <c r="C6" s="9" t="s">
        <v>24</v>
      </c>
      <c r="D6" s="9" t="s">
        <v>25</v>
      </c>
      <c r="E6" s="10" t="s">
        <v>121</v>
      </c>
      <c r="F6" s="9" t="s">
        <v>110</v>
      </c>
      <c r="G6" s="14" t="s">
        <v>26</v>
      </c>
      <c r="H6" s="12" t="s">
        <v>27</v>
      </c>
      <c r="I6" s="12" t="s">
        <v>28</v>
      </c>
      <c r="J6" s="13"/>
      <c r="K6" s="11" t="str">
        <f>"250,0"</f>
        <v>250,0</v>
      </c>
      <c r="L6" s="11" t="str">
        <f>"169,3500"</f>
        <v>169,3500</v>
      </c>
      <c r="M6" s="9" t="s">
        <v>90</v>
      </c>
    </row>
    <row r="7" spans="1:13">
      <c r="A7" s="51"/>
      <c r="G7" s="52"/>
      <c r="M7" s="37"/>
    </row>
    <row r="8" spans="1:13" ht="16">
      <c r="A8" s="78" t="s">
        <v>33</v>
      </c>
      <c r="B8" s="53"/>
      <c r="C8" s="53"/>
      <c r="D8" s="53"/>
      <c r="E8" s="54"/>
      <c r="F8" s="53"/>
      <c r="G8" s="53"/>
      <c r="H8" s="53"/>
      <c r="I8" s="53"/>
      <c r="J8" s="53"/>
      <c r="M8" s="37"/>
    </row>
    <row r="9" spans="1:13">
      <c r="A9" s="13" t="s">
        <v>12</v>
      </c>
      <c r="B9" s="9" t="s">
        <v>79</v>
      </c>
      <c r="C9" s="9" t="s">
        <v>56</v>
      </c>
      <c r="D9" s="9" t="s">
        <v>57</v>
      </c>
      <c r="E9" s="10" t="s">
        <v>121</v>
      </c>
      <c r="F9" s="9" t="s">
        <v>110</v>
      </c>
      <c r="G9" s="12" t="s">
        <v>58</v>
      </c>
      <c r="H9" s="12" t="s">
        <v>59</v>
      </c>
      <c r="I9" s="12" t="s">
        <v>60</v>
      </c>
      <c r="J9" s="13"/>
      <c r="K9" s="11" t="str">
        <f>"215,0"</f>
        <v>215,0</v>
      </c>
      <c r="L9" s="11" t="str">
        <f>"140,8895"</f>
        <v>140,8895</v>
      </c>
      <c r="M9" s="9"/>
    </row>
    <row r="11" spans="1:13">
      <c r="E11" s="5"/>
      <c r="F11" s="6"/>
      <c r="G11" s="5"/>
      <c r="K11" s="8"/>
      <c r="M11" s="7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  <ignoredErrors>
    <ignoredError sqref="A6 A8:E8 A9 C9:D9 G6:L6 G9:L9 F8:M8 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WRPF ПЛ без экипировки ДК</vt:lpstr>
      <vt:lpstr>WRPF ПЛ без экипировки</vt:lpstr>
      <vt:lpstr>WEPF ПЛ однослой ДК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WRPF Военный жим ДК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2023-12-07T11:24:30Z</dcterms:modified>
</cp:coreProperties>
</file>