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Декабрь/"/>
    </mc:Choice>
  </mc:AlternateContent>
  <xr:revisionPtr revIDLastSave="0" documentId="13_ncr:1_{D57204A4-CD0D-C54C-B449-18A1A24396C7}" xr6:coauthVersionLast="45" xr6:coauthVersionMax="45" xr10:uidLastSave="{00000000-0000-0000-0000-000000000000}"/>
  <bookViews>
    <workbookView xWindow="480" yWindow="460" windowWidth="28160" windowHeight="15920" firstSheet="10" activeTab="16" xr2:uid="{00000000-000D-0000-FFFF-FFFF00000000}"/>
  </bookViews>
  <sheets>
    <sheet name="IPL ПЛ без экипировки ДК" sheetId="74" r:id="rId1"/>
    <sheet name="IPL ПЛ без экипировки" sheetId="73" r:id="rId2"/>
    <sheet name="IPL Двоеборье без экип ДК" sheetId="98" r:id="rId3"/>
    <sheet name="IPL Двоеборье без экип" sheetId="97" r:id="rId4"/>
    <sheet name="IPL Жим без экипировки ДК" sheetId="78" r:id="rId5"/>
    <sheet name="IPL Жим без экипировки" sheetId="77" r:id="rId6"/>
    <sheet name="СПР Жим софт многопетельная" sheetId="49" r:id="rId7"/>
    <sheet name="WRPF Военный жим" sheetId="59" r:id="rId8"/>
    <sheet name="СПР Жим СФО" sheetId="19" r:id="rId9"/>
    <sheet name="IPL Тяга без экипировки ДК" sheetId="84" r:id="rId10"/>
    <sheet name="IPL Тяга без экипировки" sheetId="83" r:id="rId11"/>
    <sheet name="СПР Пауэрспорт ДК" sheetId="46" r:id="rId12"/>
    <sheet name="СПР Пауэрспорт" sheetId="45" r:id="rId13"/>
    <sheet name="СПР Подъем на бицепс ДК" sheetId="44" r:id="rId14"/>
    <sheet name="СПР Подъем на бицепс" sheetId="43" r:id="rId15"/>
    <sheet name="WRPF Подъем на бицепс ДК" sheetId="68" r:id="rId16"/>
    <sheet name="WRPF Подъем на бицепс" sheetId="67" r:id="rId1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98" l="1"/>
  <c r="O6" i="98"/>
  <c r="P6" i="97"/>
  <c r="O6" i="97"/>
  <c r="L18" i="84"/>
  <c r="K18" i="84"/>
  <c r="L15" i="84"/>
  <c r="K15" i="84"/>
  <c r="L12" i="84"/>
  <c r="K12" i="84"/>
  <c r="L9" i="84"/>
  <c r="K9" i="84"/>
  <c r="L6" i="84"/>
  <c r="K6" i="84"/>
  <c r="L39" i="83"/>
  <c r="K39" i="83"/>
  <c r="L36" i="83"/>
  <c r="K36" i="83"/>
  <c r="L33" i="83"/>
  <c r="K33" i="83"/>
  <c r="L30" i="83"/>
  <c r="K30" i="83"/>
  <c r="L29" i="83"/>
  <c r="K29" i="83"/>
  <c r="L26" i="83"/>
  <c r="K26" i="83"/>
  <c r="L23" i="83"/>
  <c r="K23" i="83"/>
  <c r="L22" i="83"/>
  <c r="K22" i="83"/>
  <c r="L19" i="83"/>
  <c r="K19" i="83"/>
  <c r="L18" i="83"/>
  <c r="K18" i="83"/>
  <c r="L15" i="83"/>
  <c r="K15" i="83"/>
  <c r="L12" i="83"/>
  <c r="K12" i="83"/>
  <c r="L9" i="83"/>
  <c r="K9" i="83"/>
  <c r="L6" i="83"/>
  <c r="K6" i="83"/>
  <c r="L16" i="78"/>
  <c r="K16" i="78"/>
  <c r="L13" i="78"/>
  <c r="K13" i="78"/>
  <c r="L12" i="78"/>
  <c r="K12" i="78"/>
  <c r="L9" i="78"/>
  <c r="K9" i="78"/>
  <c r="L6" i="78"/>
  <c r="K6" i="78"/>
  <c r="L24" i="77"/>
  <c r="K24" i="77"/>
  <c r="L21" i="77"/>
  <c r="K21" i="77"/>
  <c r="L18" i="77"/>
  <c r="L15" i="77"/>
  <c r="K15" i="77"/>
  <c r="L12" i="77"/>
  <c r="K12" i="77"/>
  <c r="L9" i="77"/>
  <c r="K9" i="77"/>
  <c r="L6" i="77"/>
  <c r="K6" i="77"/>
  <c r="T21" i="74"/>
  <c r="S21" i="74"/>
  <c r="T18" i="74"/>
  <c r="S18" i="74"/>
  <c r="T15" i="74"/>
  <c r="S15" i="74"/>
  <c r="T14" i="74"/>
  <c r="S14" i="74"/>
  <c r="T13" i="74"/>
  <c r="S13" i="74"/>
  <c r="T10" i="74"/>
  <c r="S10" i="74"/>
  <c r="T7" i="74"/>
  <c r="S7" i="74"/>
  <c r="T6" i="74"/>
  <c r="S6" i="74"/>
  <c r="T9" i="73"/>
  <c r="S9" i="73"/>
  <c r="T6" i="73"/>
  <c r="S6" i="73"/>
  <c r="L6" i="68"/>
  <c r="K6" i="68"/>
  <c r="L15" i="67"/>
  <c r="K15" i="67"/>
  <c r="L12" i="67"/>
  <c r="K12" i="67"/>
  <c r="L9" i="67"/>
  <c r="K9" i="67"/>
  <c r="L6" i="67"/>
  <c r="K6" i="67"/>
  <c r="L6" i="59"/>
  <c r="K6" i="59"/>
  <c r="L6" i="49"/>
  <c r="K6" i="49"/>
  <c r="P9" i="46"/>
  <c r="O9" i="46"/>
  <c r="P6" i="46"/>
  <c r="O6" i="46"/>
  <c r="P10" i="45"/>
  <c r="O10" i="45"/>
  <c r="P9" i="45"/>
  <c r="O9" i="45"/>
  <c r="P6" i="45"/>
  <c r="O6" i="45"/>
  <c r="L9" i="44"/>
  <c r="K9" i="44"/>
  <c r="L6" i="44"/>
  <c r="K6" i="44"/>
  <c r="L6" i="43"/>
  <c r="K6" i="43"/>
  <c r="L6" i="19"/>
  <c r="K6" i="19"/>
</calcChain>
</file>

<file path=xl/sharedStrings.xml><?xml version="1.0" encoding="utf-8"?>
<sst xmlns="http://schemas.openxmlformats.org/spreadsheetml/2006/main" count="937" uniqueCount="331">
  <si>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</si>
  <si>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</si>
  <si>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</si>
  <si>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</si>
  <si>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</si>
  <si>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</si>
  <si>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</si>
  <si>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ВЕСОВАЯ КАТЕГОРИЯ   67.5</t>
  </si>
  <si>
    <t>47,5</t>
  </si>
  <si>
    <t>52,5</t>
  </si>
  <si>
    <t xml:space="preserve">Абсолютный зачёт </t>
  </si>
  <si>
    <t xml:space="preserve">ФИО </t>
  </si>
  <si>
    <t xml:space="preserve">Возрастная группа </t>
  </si>
  <si>
    <t xml:space="preserve">Результат </t>
  </si>
  <si>
    <t xml:space="preserve">Wilks </t>
  </si>
  <si>
    <t>Результат</t>
  </si>
  <si>
    <t>1</t>
  </si>
  <si>
    <t>ВЕСОВАЯ КАТЕГОРИЯ   75</t>
  </si>
  <si>
    <t>69,40</t>
  </si>
  <si>
    <t>10,0</t>
  </si>
  <si>
    <t>15,0</t>
  </si>
  <si>
    <t xml:space="preserve">Яковлев Максим </t>
  </si>
  <si>
    <t>Чернышков Ярослав</t>
  </si>
  <si>
    <t>ВЕСОВАЯ КАТЕГОРИЯ   60</t>
  </si>
  <si>
    <t>20,0</t>
  </si>
  <si>
    <t>ВЕСОВАЯ КАТЕГОРИЯ   90</t>
  </si>
  <si>
    <t>25,0</t>
  </si>
  <si>
    <t xml:space="preserve">Мигунов Константин </t>
  </si>
  <si>
    <t>90</t>
  </si>
  <si>
    <t xml:space="preserve">Открытая </t>
  </si>
  <si>
    <t>Жим лёжа</t>
  </si>
  <si>
    <t>64,70</t>
  </si>
  <si>
    <t>65,0</t>
  </si>
  <si>
    <t>Клоков Александр</t>
  </si>
  <si>
    <t>90,0</t>
  </si>
  <si>
    <t>83,60</t>
  </si>
  <si>
    <t>42,5</t>
  </si>
  <si>
    <t>Мустафина Роза</t>
  </si>
  <si>
    <t>ВЕСОВАЯ КАТЕГОРИЯ   110</t>
  </si>
  <si>
    <t>75,0</t>
  </si>
  <si>
    <t>110</t>
  </si>
  <si>
    <t>ВЕСОВАЯ КАТЕГОРИЯ   56</t>
  </si>
  <si>
    <t>ВЕСОВАЯ КАТЕГОРИЯ   52</t>
  </si>
  <si>
    <t>35,0</t>
  </si>
  <si>
    <t>Подъем на бицепс</t>
  </si>
  <si>
    <t>ВЕСОВАЯ КАТЕГОРИЯ   44</t>
  </si>
  <si>
    <t>42,00</t>
  </si>
  <si>
    <t>17,5</t>
  </si>
  <si>
    <t>Галина Эллина</t>
  </si>
  <si>
    <t>Открытая (13.03.1993)/30</t>
  </si>
  <si>
    <t>58,80</t>
  </si>
  <si>
    <t>40,0</t>
  </si>
  <si>
    <t>45,0</t>
  </si>
  <si>
    <t>Открытая (11.01.1995)/28</t>
  </si>
  <si>
    <t>66,50</t>
  </si>
  <si>
    <t>67,5</t>
  </si>
  <si>
    <t>70,0</t>
  </si>
  <si>
    <t>72,5</t>
  </si>
  <si>
    <t>50,0</t>
  </si>
  <si>
    <t>55,0</t>
  </si>
  <si>
    <t>60,0</t>
  </si>
  <si>
    <t>Акимов Дмитрий</t>
  </si>
  <si>
    <t>Гатиятуллин Фадис</t>
  </si>
  <si>
    <t>Жим стоя</t>
  </si>
  <si>
    <t>72,35</t>
  </si>
  <si>
    <t xml:space="preserve">Хайдаров Ралиф </t>
  </si>
  <si>
    <t>ВЕСОВАЯ КАТЕГОРИЯ   82.5</t>
  </si>
  <si>
    <t>Открытая (17.07.1997)/26</t>
  </si>
  <si>
    <t>80,40</t>
  </si>
  <si>
    <t>95,0</t>
  </si>
  <si>
    <t>100,0</t>
  </si>
  <si>
    <t>105,0</t>
  </si>
  <si>
    <t>Открытая (19.01.1990)/33</t>
  </si>
  <si>
    <t>82,00</t>
  </si>
  <si>
    <t>85,0</t>
  </si>
  <si>
    <t xml:space="preserve">Григорьев Никита </t>
  </si>
  <si>
    <t>Хайдаров Давид</t>
  </si>
  <si>
    <t>Смаков Марат</t>
  </si>
  <si>
    <t>2</t>
  </si>
  <si>
    <t>Гайсин Ринат</t>
  </si>
  <si>
    <t>Открытая (01.09.1991)/32</t>
  </si>
  <si>
    <t>88,55</t>
  </si>
  <si>
    <t>Гареев Вадим</t>
  </si>
  <si>
    <t xml:space="preserve">Мифтахов Рустам </t>
  </si>
  <si>
    <t>Открытая (08.03.1985)/38</t>
  </si>
  <si>
    <t>82,40</t>
  </si>
  <si>
    <t>240,0</t>
  </si>
  <si>
    <t>280,0</t>
  </si>
  <si>
    <t>300,0</t>
  </si>
  <si>
    <t>Мифтахов Рустам</t>
  </si>
  <si>
    <t>Открытая (02.05.1991)/32</t>
  </si>
  <si>
    <t>109,90</t>
  </si>
  <si>
    <t>165,0</t>
  </si>
  <si>
    <t>170,0</t>
  </si>
  <si>
    <t>175,0</t>
  </si>
  <si>
    <t>Загретдинов Альберт</t>
  </si>
  <si>
    <t>47,00</t>
  </si>
  <si>
    <t>22,5</t>
  </si>
  <si>
    <t>Открытая (07.10.1994)/29</t>
  </si>
  <si>
    <t>74,00</t>
  </si>
  <si>
    <t>62,5</t>
  </si>
  <si>
    <t>ВЕСОВАЯ КАТЕГОРИЯ   100</t>
  </si>
  <si>
    <t>94,20</t>
  </si>
  <si>
    <t>ВЕСОВАЯ КАТЕГОРИЯ   140+</t>
  </si>
  <si>
    <t>Открытая (18.12.1996)/26</t>
  </si>
  <si>
    <t>160,00</t>
  </si>
  <si>
    <t>80,0</t>
  </si>
  <si>
    <t>Артамкин Арсений</t>
  </si>
  <si>
    <t>Фарвазетдинов Руслан</t>
  </si>
  <si>
    <t>Севрюков Николай</t>
  </si>
  <si>
    <t>Григорьев Никита</t>
  </si>
  <si>
    <t>54,70</t>
  </si>
  <si>
    <t>30,0</t>
  </si>
  <si>
    <t>37,5</t>
  </si>
  <si>
    <t>Золотарев Дмитрий</t>
  </si>
  <si>
    <t>-</t>
  </si>
  <si>
    <t>Приседание</t>
  </si>
  <si>
    <t>Становая тяга</t>
  </si>
  <si>
    <t>Открытая (04.09.1996)/27</t>
  </si>
  <si>
    <t>79,00</t>
  </si>
  <si>
    <t>130,0</t>
  </si>
  <si>
    <t>92,5</t>
  </si>
  <si>
    <t>160,0</t>
  </si>
  <si>
    <t>185,0</t>
  </si>
  <si>
    <t>Открытая (23.05.1997)/26</t>
  </si>
  <si>
    <t>88,10</t>
  </si>
  <si>
    <t>190,0</t>
  </si>
  <si>
    <t>200,0</t>
  </si>
  <si>
    <t>210,0</t>
  </si>
  <si>
    <t>140,0</t>
  </si>
  <si>
    <t>150,0</t>
  </si>
  <si>
    <t>250,0</t>
  </si>
  <si>
    <t>265,0</t>
  </si>
  <si>
    <t>Маллябаев Денис</t>
  </si>
  <si>
    <t>Галимов Анур</t>
  </si>
  <si>
    <t>Открытая (05.01.1986)/37</t>
  </si>
  <si>
    <t>51,70</t>
  </si>
  <si>
    <t>115,0</t>
  </si>
  <si>
    <t>122,5</t>
  </si>
  <si>
    <t>125,0</t>
  </si>
  <si>
    <t>Открытая (19.07.1996)/27</t>
  </si>
  <si>
    <t>51,90</t>
  </si>
  <si>
    <t>55,90</t>
  </si>
  <si>
    <t xml:space="preserve">Ибрагимова Алия </t>
  </si>
  <si>
    <t>Открытая (02.07.1989)/34</t>
  </si>
  <si>
    <t>72,30</t>
  </si>
  <si>
    <t>180,0</t>
  </si>
  <si>
    <t>195,0</t>
  </si>
  <si>
    <t>152,5</t>
  </si>
  <si>
    <t>167,5</t>
  </si>
  <si>
    <t>205,0</t>
  </si>
  <si>
    <t xml:space="preserve">Смирнов Дмитрий </t>
  </si>
  <si>
    <t>Открытая (17.05.1993)/30</t>
  </si>
  <si>
    <t>68,30</t>
  </si>
  <si>
    <t>135,0</t>
  </si>
  <si>
    <t xml:space="preserve">Миниахметов Расим </t>
  </si>
  <si>
    <t>Открытая (01.07.1998)/25</t>
  </si>
  <si>
    <t>71,70</t>
  </si>
  <si>
    <t>120,0</t>
  </si>
  <si>
    <t>107,5</t>
  </si>
  <si>
    <t>145,0</t>
  </si>
  <si>
    <t>Юноши 15-19 (25.01.2011)/12</t>
  </si>
  <si>
    <t>82,20</t>
  </si>
  <si>
    <t>110,0</t>
  </si>
  <si>
    <t>Открытая (07.06.1985)/38</t>
  </si>
  <si>
    <t>109,10</t>
  </si>
  <si>
    <t>220,0</t>
  </si>
  <si>
    <t>132,5</t>
  </si>
  <si>
    <t>245,0</t>
  </si>
  <si>
    <t>262,5</t>
  </si>
  <si>
    <t>270,0</t>
  </si>
  <si>
    <t xml:space="preserve">Котилевский Константин </t>
  </si>
  <si>
    <t>Каюмова Диана</t>
  </si>
  <si>
    <t>3</t>
  </si>
  <si>
    <t>Байгильдина Эльвина</t>
  </si>
  <si>
    <t>Ханьярова Лира</t>
  </si>
  <si>
    <t>Фатихов Валерий</t>
  </si>
  <si>
    <t>Зиангиров Руслан</t>
  </si>
  <si>
    <t>Насибуллин Динар</t>
  </si>
  <si>
    <t>Смышляев Максим</t>
  </si>
  <si>
    <t>Смирнов Антон</t>
  </si>
  <si>
    <t>Юноши 15-19 (04.03.2007)/16</t>
  </si>
  <si>
    <t>66,40</t>
  </si>
  <si>
    <t>77,00</t>
  </si>
  <si>
    <t>86,80</t>
  </si>
  <si>
    <t>127,5</t>
  </si>
  <si>
    <t>98,50</t>
  </si>
  <si>
    <t>155,0</t>
  </si>
  <si>
    <t>187,5</t>
  </si>
  <si>
    <t>ВЕСОВАЯ КАТЕГОРИЯ   125</t>
  </si>
  <si>
    <t>Открытая (27.04.1998)/25</t>
  </si>
  <si>
    <t>110,40</t>
  </si>
  <si>
    <t>ВЕСОВАЯ КАТЕГОРИЯ   140</t>
  </si>
  <si>
    <t>Открытая (18.06.1982)/41</t>
  </si>
  <si>
    <t>139,80</t>
  </si>
  <si>
    <t>215,0</t>
  </si>
  <si>
    <t>290,0</t>
  </si>
  <si>
    <t>125</t>
  </si>
  <si>
    <t>Вахрамеев Еремей</t>
  </si>
  <si>
    <t>Лосев Юрий</t>
  </si>
  <si>
    <t>Ланцев Виктор</t>
  </si>
  <si>
    <t>Смышляев Петр</t>
  </si>
  <si>
    <t>Кулешов Дмитрий</t>
  </si>
  <si>
    <t>Мухаматуллин Ильдар</t>
  </si>
  <si>
    <t>Открытая (18.04.1998)/25</t>
  </si>
  <si>
    <t>63,10</t>
  </si>
  <si>
    <t>Юноши 15-19 (28.09.2007)/16</t>
  </si>
  <si>
    <t>Открытая (12.08.1984)/39</t>
  </si>
  <si>
    <t>80,60</t>
  </si>
  <si>
    <t>147,5</t>
  </si>
  <si>
    <t>80,10</t>
  </si>
  <si>
    <t>142,5</t>
  </si>
  <si>
    <t>Кулешова Дарья</t>
  </si>
  <si>
    <t>Шакиров Денис</t>
  </si>
  <si>
    <t>Евдокимов Игорь</t>
  </si>
  <si>
    <t>Девушки 15-19 (26.05.2012)/11</t>
  </si>
  <si>
    <t>31,50</t>
  </si>
  <si>
    <t>Открытая (03.04.1993)/30</t>
  </si>
  <si>
    <t>117,5</t>
  </si>
  <si>
    <t>Открытая (07.11.1985)/38</t>
  </si>
  <si>
    <t>59,50</t>
  </si>
  <si>
    <t>137,5</t>
  </si>
  <si>
    <t>Юноши 15-19 (26.12.2009)/13</t>
  </si>
  <si>
    <t>45,00</t>
  </si>
  <si>
    <t>Юноши 15-19 (03.07.2014)/9</t>
  </si>
  <si>
    <t>31,40</t>
  </si>
  <si>
    <t>Юноши 15-19 (12.11.2009)/14</t>
  </si>
  <si>
    <t>59,90</t>
  </si>
  <si>
    <t xml:space="preserve">Ильясов Марат </t>
  </si>
  <si>
    <t>Юноши 15-19 (08.06.2012)/11</t>
  </si>
  <si>
    <t>60,00</t>
  </si>
  <si>
    <t>Юноши 15-19 (27.05.2010)/13</t>
  </si>
  <si>
    <t>71,40</t>
  </si>
  <si>
    <t xml:space="preserve">Корюков Алексей </t>
  </si>
  <si>
    <t>Открытая (24.08.1978)/45</t>
  </si>
  <si>
    <t>82,90</t>
  </si>
  <si>
    <t>285,0</t>
  </si>
  <si>
    <t>89,50</t>
  </si>
  <si>
    <t xml:space="preserve">Гадиев Риф </t>
  </si>
  <si>
    <t xml:space="preserve">Давлеев Эдуард </t>
  </si>
  <si>
    <t>Открытая (02.09.1999)/24</t>
  </si>
  <si>
    <t>101,60</t>
  </si>
  <si>
    <t xml:space="preserve">Вагапов Денис </t>
  </si>
  <si>
    <t>Открытая (18.04.1989)/34</t>
  </si>
  <si>
    <t>120,00</t>
  </si>
  <si>
    <t>320,0</t>
  </si>
  <si>
    <t>335,0</t>
  </si>
  <si>
    <t>Мифтахова Карина</t>
  </si>
  <si>
    <t>Кунафина Алина</t>
  </si>
  <si>
    <t>Артамкина Наталья</t>
  </si>
  <si>
    <t>Мифтахов Арсен</t>
  </si>
  <si>
    <t>Мухаматуллин Роберт</t>
  </si>
  <si>
    <t>Валиуллин Эрик</t>
  </si>
  <si>
    <t>Аптыкаев Геннадий</t>
  </si>
  <si>
    <t>Исланов Амир</t>
  </si>
  <si>
    <t>Корюков Алексей</t>
  </si>
  <si>
    <t>Басыров Алик</t>
  </si>
  <si>
    <t>Давлеев Эдуард</t>
  </si>
  <si>
    <t>Вагапов Денис</t>
  </si>
  <si>
    <t>Открытая (01.11.1981)/42</t>
  </si>
  <si>
    <t>67,00</t>
  </si>
  <si>
    <t>74,90</t>
  </si>
  <si>
    <t>95,90</t>
  </si>
  <si>
    <t>260,0</t>
  </si>
  <si>
    <t>Утяганова Алсу</t>
  </si>
  <si>
    <t>Семенова Людмила</t>
  </si>
  <si>
    <t>Абсалямов Денис</t>
  </si>
  <si>
    <t>116,20</t>
  </si>
  <si>
    <t>Беляев Евгений</t>
  </si>
  <si>
    <t xml:space="preserve">Мухаматуллин Ильдар </t>
  </si>
  <si>
    <t>Роосия, Свердловская область, Екатеринбург</t>
  </si>
  <si>
    <t>Всероссийский мастерский турнир «Могущество Дракона»
IPL Силовое двоеборье без экипировки ДК
Уфа/Республика Башкортостан, 16 декабря 2023 года</t>
  </si>
  <si>
    <t>Всероссийский мастерский турнир «Могущество Дракона»
IPL Силовое двоеборье без экипировки
Уфа/Республика Башкортостан, 16 декабря 2023 года</t>
  </si>
  <si>
    <t>Всероссийский мастерский турнир «Могущество Дракона»
IPL Становая тяга без экипировки ДК
Уфа/Республика Башкортостан, 16 декабря 2023 года</t>
  </si>
  <si>
    <t>Всероссийский мастерский турнир «Могущество Дракона»
IPL Становая тяга без экипировки
Уфа/Республика Башкортостан, 16 декабря 2023 года</t>
  </si>
  <si>
    <t>Всероссийский мастерский турнир «Могущество Дракона»
IPL Жим лежа без экипировки ДК
Уфа/Республика Башкортостан, 16 декабря 2023 года</t>
  </si>
  <si>
    <t>Всероссийский мастерский турнир «Могущество Дракона»
IPL Жим лежа без экипировки
Уфа/Республика Башкортостан, 16 декабря 2023 года</t>
  </si>
  <si>
    <t>Всероссийский мастерский турнир «Могущество Дракона»
IPL Пауэрлифтинг без экипировки ДК
Уфа/Республика Башкортостан, 16 декабря 2023 года</t>
  </si>
  <si>
    <t>Всероссийский мастерский турнир «Могущество Дракона»
IPL Пауэрлифтинг без экипировки
Уфа/Республика Башкортостан, 16 декабря 2023 года</t>
  </si>
  <si>
    <t>Всероссийский мастерский турнир «Могущество Дракона»
WRPF Строгий подъем штанги на бицепс ДК
Уфа/Республика Башкортостан, 16 декабря 2023 года</t>
  </si>
  <si>
    <t>Всероссийский мастерский турнир «Могущество Дракона»
WRPF Строгий подъем штанги на бицепс
Уфа/Республика Башкортостан, 16 декабря 2023 года</t>
  </si>
  <si>
    <t>Всероссийский мастерский турнир «Могущество Дракона»
WRPF Военный жим лежа
Уфа/Республика Башкортостан, 16 декабря 2023 года</t>
  </si>
  <si>
    <t>Всероссийский мастерский турнир «Могущество Дракона»
СПР Жим лежа в многопетельной софт экипировке
Уфа/Республика Башкортостан, 16 декабря 2023 года</t>
  </si>
  <si>
    <t>Всероссийский мастерский турнир «Могущество Дракона»
СПР Пауэрспорт ДК
Уфа/Республика Башкортостан, 16 декабря 2023 года</t>
  </si>
  <si>
    <t>Всероссийский мастерский турнир «Могущество Дракона»
СПР Пауэрспорт
Уфа/Республика Башкортостан, 16 декабря 2023 года</t>
  </si>
  <si>
    <t>Всероссийский мастерский турнир «Могущество Дракона»
СПР Строгий подъем штанги на бицепс ДК
Уфа/Республика Башкортостан, 16 декабря 2023 года</t>
  </si>
  <si>
    <t>Всероссийский мастерский турнир «Могущество Дракона»
СПР Строгий подъем штанги на бицепс
Уфа/Республика Башкортостан, 16 декабря 2023 года</t>
  </si>
  <si>
    <t>Всероссийский мастерский турнир «Могущество Дракона»
СПР Жим лежа среди спортсменов с физическими особенностями
Уфа/Республика Башкортостан, 16 декабря 2023 года</t>
  </si>
  <si>
    <t>Самостоятельно</t>
  </si>
  <si>
    <t>Мастера 40-44 (28.07.1980)/43</t>
  </si>
  <si>
    <t>Юниоры 20-23 (17.07.2001)/22</t>
  </si>
  <si>
    <t>Мастера 50-54 (24.09.1969)/54</t>
  </si>
  <si>
    <t>Мастера 55-59 (06.02.1966)/57</t>
  </si>
  <si>
    <t>Мастера 60-64 (12.04.1961)/62</t>
  </si>
  <si>
    <t>Мастера 50-54 (23.03.1969)/54</t>
  </si>
  <si>
    <t>Мастера 40-44 (19.05.1983)/40</t>
  </si>
  <si>
    <t>Юноши 13-19 (26.03.2005)/18</t>
  </si>
  <si>
    <t>Мастера 60-64 (22.08.1962)/61</t>
  </si>
  <si>
    <t>Юниоры 20-23 (19.04.2000)/23</t>
  </si>
  <si>
    <t>Мастера 40-44 (23.04.1983)/40</t>
  </si>
  <si>
    <t>Мастера 60-64 (12.10.1959)/64</t>
  </si>
  <si>
    <t>Юноши 13-19 (26.10.2005)/18</t>
  </si>
  <si>
    <t>Юниорки 20-23 (02.01.2002)/21</t>
  </si>
  <si>
    <t>Юноши 13-19 (25.03.2010)/13</t>
  </si>
  <si>
    <t>Юноши 13-19 (23.05.2010)/13</t>
  </si>
  <si>
    <t>Мастера 50-59 (06.02.1966)/57</t>
  </si>
  <si>
    <t>Мужчины</t>
  </si>
  <si>
    <t>Весовая категория</t>
  </si>
  <si>
    <t>№</t>
  </si>
  <si>
    <t>Дюртюли</t>
  </si>
  <si>
    <t>Уфа</t>
  </si>
  <si>
    <t>Кандры</t>
  </si>
  <si>
    <t xml:space="preserve">Уфа </t>
  </si>
  <si>
    <t>Мелеуз</t>
  </si>
  <si>
    <t>Салават</t>
  </si>
  <si>
    <t>Стерлитамак</t>
  </si>
  <si>
    <t>Туймазы</t>
  </si>
  <si>
    <t>Челябинская область, Аша</t>
  </si>
  <si>
    <t xml:space="preserve">Оренбургская область, Бузулук </t>
  </si>
  <si>
    <t>Свердловская область, Екатеринбург</t>
  </si>
  <si>
    <t>Оренбургская область, Бузулук</t>
  </si>
  <si>
    <t xml:space="preserve">
Дата рождения/Возраст</t>
  </si>
  <si>
    <t>Возрастная группа</t>
  </si>
  <si>
    <t>O</t>
  </si>
  <si>
    <t>M1</t>
  </si>
  <si>
    <t>T</t>
  </si>
  <si>
    <t>J</t>
  </si>
  <si>
    <t>M3</t>
  </si>
  <si>
    <t>M4</t>
  </si>
  <si>
    <t>M5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</si>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</sst>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53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8.5" style="5" bestFit="1" customWidth="1"/>
    <col min="4" max="4" width="13.6640625" style="5" bestFit="1" customWidth="1"/>
    <col min="5" max="5" width="10.5" style="10" bestFit="1" customWidth="1"/>
    <col min="6" max="6" width="37.33203125" style="5" bestFit="1" customWidth="1"/>
    <col min="7" max="7" width="5.6640625" style="18" bestFit="1" customWidth="1"/>
    <col min="8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7" width="5.5" style="18" customWidth="1"/>
    <col min="18" max="18" width="4.83203125" style="18" customWidth="1"/>
    <col min="19" max="19" width="7.83203125" style="6" bestFit="1" customWidth="1"/>
    <col min="20" max="20" width="8.5" style="6" bestFit="1" customWidth="1"/>
    <col min="21" max="21" width="22.83203125" style="5" bestFit="1" customWidth="1"/>
    <col min="22" max="16384" width="9.1640625" style="3"/>
  </cols>
  <sheetData>
    <row r="1" spans="1:21" s="2" customFormat="1" ht="29" customHeight="1">
      <c r="A1" s="55" t="s">
        <v>277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116</v>
      </c>
      <c r="H3" s="67"/>
      <c r="I3" s="67"/>
      <c r="J3" s="67"/>
      <c r="K3" s="67" t="s">
        <v>30</v>
      </c>
      <c r="L3" s="67"/>
      <c r="M3" s="67"/>
      <c r="N3" s="67"/>
      <c r="O3" s="67" t="s">
        <v>117</v>
      </c>
      <c r="P3" s="67"/>
      <c r="Q3" s="67"/>
      <c r="R3" s="67"/>
      <c r="S3" s="49" t="s">
        <v>1</v>
      </c>
      <c r="T3" s="49" t="s">
        <v>3</v>
      </c>
      <c r="U3" s="51" t="s">
        <v>2</v>
      </c>
    </row>
    <row r="4" spans="1:21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52"/>
    </row>
    <row r="5" spans="1:21" ht="16">
      <c r="A5" s="53" t="s">
        <v>42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>
      <c r="A6" s="29" t="s">
        <v>16</v>
      </c>
      <c r="B6" s="23" t="s">
        <v>172</v>
      </c>
      <c r="C6" s="23" t="s">
        <v>135</v>
      </c>
      <c r="D6" s="23" t="s">
        <v>136</v>
      </c>
      <c r="E6" s="24" t="s">
        <v>323</v>
      </c>
      <c r="F6" s="23" t="s">
        <v>309</v>
      </c>
      <c r="G6" s="31" t="s">
        <v>106</v>
      </c>
      <c r="H6" s="30" t="s">
        <v>74</v>
      </c>
      <c r="I6" s="31" t="s">
        <v>69</v>
      </c>
      <c r="J6" s="29"/>
      <c r="K6" s="30" t="s">
        <v>52</v>
      </c>
      <c r="L6" s="31" t="s">
        <v>8</v>
      </c>
      <c r="M6" s="31" t="s">
        <v>58</v>
      </c>
      <c r="N6" s="29"/>
      <c r="O6" s="30" t="s">
        <v>137</v>
      </c>
      <c r="P6" s="31" t="s">
        <v>138</v>
      </c>
      <c r="Q6" s="31" t="s">
        <v>139</v>
      </c>
      <c r="R6" s="29"/>
      <c r="S6" s="25" t="str">
        <f>"245,0"</f>
        <v>245,0</v>
      </c>
      <c r="T6" s="25" t="str">
        <f>"306,7890"</f>
        <v>306,7890</v>
      </c>
      <c r="U6" s="23" t="s">
        <v>258</v>
      </c>
    </row>
    <row r="7" spans="1:21">
      <c r="A7" s="32" t="s">
        <v>78</v>
      </c>
      <c r="B7" s="26" t="s">
        <v>174</v>
      </c>
      <c r="C7" s="26" t="s">
        <v>140</v>
      </c>
      <c r="D7" s="26" t="s">
        <v>141</v>
      </c>
      <c r="E7" s="27" t="s">
        <v>323</v>
      </c>
      <c r="F7" s="26" t="s">
        <v>310</v>
      </c>
      <c r="G7" s="33" t="s">
        <v>58</v>
      </c>
      <c r="H7" s="33" t="s">
        <v>60</v>
      </c>
      <c r="I7" s="34" t="s">
        <v>56</v>
      </c>
      <c r="J7" s="32"/>
      <c r="K7" s="33" t="s">
        <v>43</v>
      </c>
      <c r="L7" s="34" t="s">
        <v>36</v>
      </c>
      <c r="M7" s="34" t="s">
        <v>36</v>
      </c>
      <c r="N7" s="32"/>
      <c r="O7" s="33" t="s">
        <v>71</v>
      </c>
      <c r="P7" s="33" t="s">
        <v>137</v>
      </c>
      <c r="Q7" s="34" t="s">
        <v>139</v>
      </c>
      <c r="R7" s="32"/>
      <c r="S7" s="28" t="str">
        <f>"210,0"</f>
        <v>210,0</v>
      </c>
      <c r="T7" s="28" t="str">
        <f>"262,1850"</f>
        <v>262,1850</v>
      </c>
      <c r="U7" s="26" t="s">
        <v>288</v>
      </c>
    </row>
    <row r="9" spans="1:21" ht="16">
      <c r="A9" s="45" t="s">
        <v>41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21">
      <c r="A10" s="20" t="s">
        <v>16</v>
      </c>
      <c r="B10" s="7" t="s">
        <v>175</v>
      </c>
      <c r="C10" s="7" t="s">
        <v>289</v>
      </c>
      <c r="D10" s="7" t="s">
        <v>142</v>
      </c>
      <c r="E10" s="8" t="s">
        <v>324</v>
      </c>
      <c r="F10" s="7" t="s">
        <v>310</v>
      </c>
      <c r="G10" s="21" t="s">
        <v>39</v>
      </c>
      <c r="H10" s="21" t="s">
        <v>106</v>
      </c>
      <c r="I10" s="22" t="s">
        <v>74</v>
      </c>
      <c r="J10" s="20"/>
      <c r="K10" s="21" t="s">
        <v>8</v>
      </c>
      <c r="L10" s="21" t="s">
        <v>58</v>
      </c>
      <c r="M10" s="21" t="s">
        <v>9</v>
      </c>
      <c r="N10" s="20"/>
      <c r="O10" s="21" t="s">
        <v>69</v>
      </c>
      <c r="P10" s="22" t="s">
        <v>70</v>
      </c>
      <c r="Q10" s="22" t="s">
        <v>70</v>
      </c>
      <c r="R10" s="20"/>
      <c r="S10" s="9" t="str">
        <f>"227,5"</f>
        <v>227,5</v>
      </c>
      <c r="T10" s="9" t="str">
        <f>"275,5690"</f>
        <v>275,5690</v>
      </c>
      <c r="U10" s="7" t="s">
        <v>143</v>
      </c>
    </row>
    <row r="12" spans="1:21" ht="16">
      <c r="A12" s="45" t="s">
        <v>17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21">
      <c r="A13" s="29" t="s">
        <v>16</v>
      </c>
      <c r="B13" s="23" t="s">
        <v>176</v>
      </c>
      <c r="C13" s="23" t="s">
        <v>144</v>
      </c>
      <c r="D13" s="23" t="s">
        <v>145</v>
      </c>
      <c r="E13" s="24" t="s">
        <v>323</v>
      </c>
      <c r="F13" s="23" t="s">
        <v>310</v>
      </c>
      <c r="G13" s="30" t="s">
        <v>146</v>
      </c>
      <c r="H13" s="30" t="s">
        <v>147</v>
      </c>
      <c r="I13" s="31" t="s">
        <v>128</v>
      </c>
      <c r="J13" s="29"/>
      <c r="K13" s="30" t="s">
        <v>148</v>
      </c>
      <c r="L13" s="30" t="s">
        <v>122</v>
      </c>
      <c r="M13" s="30" t="s">
        <v>149</v>
      </c>
      <c r="N13" s="29"/>
      <c r="O13" s="30" t="s">
        <v>147</v>
      </c>
      <c r="P13" s="30" t="s">
        <v>150</v>
      </c>
      <c r="Q13" s="30" t="s">
        <v>128</v>
      </c>
      <c r="R13" s="29"/>
      <c r="S13" s="25" t="str">
        <f>"572,5"</f>
        <v>572,5</v>
      </c>
      <c r="T13" s="25" t="str">
        <f>"418,7838"</f>
        <v>418,7838</v>
      </c>
      <c r="U13" s="23" t="s">
        <v>151</v>
      </c>
    </row>
    <row r="14" spans="1:21">
      <c r="A14" s="40" t="s">
        <v>78</v>
      </c>
      <c r="B14" s="35" t="s">
        <v>177</v>
      </c>
      <c r="C14" s="35" t="s">
        <v>152</v>
      </c>
      <c r="D14" s="35" t="s">
        <v>153</v>
      </c>
      <c r="E14" s="36" t="s">
        <v>323</v>
      </c>
      <c r="F14" s="35" t="s">
        <v>311</v>
      </c>
      <c r="G14" s="39" t="s">
        <v>139</v>
      </c>
      <c r="H14" s="38" t="s">
        <v>154</v>
      </c>
      <c r="I14" s="39" t="s">
        <v>154</v>
      </c>
      <c r="J14" s="40"/>
      <c r="K14" s="39" t="s">
        <v>69</v>
      </c>
      <c r="L14" s="38" t="s">
        <v>71</v>
      </c>
      <c r="M14" s="38" t="s">
        <v>71</v>
      </c>
      <c r="N14" s="40"/>
      <c r="O14" s="39" t="s">
        <v>94</v>
      </c>
      <c r="P14" s="39" t="s">
        <v>123</v>
      </c>
      <c r="Q14" s="38" t="s">
        <v>126</v>
      </c>
      <c r="R14" s="40"/>
      <c r="S14" s="37" t="str">
        <f>"415,0"</f>
        <v>415,0</v>
      </c>
      <c r="T14" s="37" t="str">
        <f>"316,9770"</f>
        <v>316,9770</v>
      </c>
      <c r="U14" s="35" t="s">
        <v>155</v>
      </c>
    </row>
    <row r="15" spans="1:21">
      <c r="A15" s="32" t="s">
        <v>173</v>
      </c>
      <c r="B15" s="26" t="s">
        <v>178</v>
      </c>
      <c r="C15" s="26" t="s">
        <v>156</v>
      </c>
      <c r="D15" s="26" t="s">
        <v>157</v>
      </c>
      <c r="E15" s="27" t="s">
        <v>323</v>
      </c>
      <c r="F15" s="26" t="s">
        <v>310</v>
      </c>
      <c r="G15" s="33" t="s">
        <v>158</v>
      </c>
      <c r="H15" s="33" t="s">
        <v>139</v>
      </c>
      <c r="I15" s="33" t="s">
        <v>120</v>
      </c>
      <c r="J15" s="32"/>
      <c r="K15" s="33" t="s">
        <v>70</v>
      </c>
      <c r="L15" s="33" t="s">
        <v>71</v>
      </c>
      <c r="M15" s="34" t="s">
        <v>159</v>
      </c>
      <c r="N15" s="32"/>
      <c r="O15" s="33" t="s">
        <v>154</v>
      </c>
      <c r="P15" s="33" t="s">
        <v>160</v>
      </c>
      <c r="Q15" s="34" t="s">
        <v>130</v>
      </c>
      <c r="R15" s="32"/>
      <c r="S15" s="28" t="str">
        <f>"380,0"</f>
        <v>380,0</v>
      </c>
      <c r="T15" s="28" t="str">
        <f>"279,6800"</f>
        <v>279,6800</v>
      </c>
      <c r="U15" s="26" t="s">
        <v>143</v>
      </c>
    </row>
    <row r="17" spans="1:21" ht="16">
      <c r="A17" s="45" t="s">
        <v>66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21">
      <c r="A18" s="20" t="s">
        <v>16</v>
      </c>
      <c r="B18" s="7" t="s">
        <v>179</v>
      </c>
      <c r="C18" s="7" t="s">
        <v>161</v>
      </c>
      <c r="D18" s="7" t="s">
        <v>162</v>
      </c>
      <c r="E18" s="8" t="s">
        <v>325</v>
      </c>
      <c r="F18" s="7" t="s">
        <v>317</v>
      </c>
      <c r="G18" s="21" t="s">
        <v>34</v>
      </c>
      <c r="H18" s="21" t="s">
        <v>70</v>
      </c>
      <c r="I18" s="21" t="s">
        <v>163</v>
      </c>
      <c r="J18" s="20"/>
      <c r="K18" s="22" t="s">
        <v>52</v>
      </c>
      <c r="L18" s="21" t="s">
        <v>58</v>
      </c>
      <c r="M18" s="21" t="s">
        <v>59</v>
      </c>
      <c r="N18" s="20"/>
      <c r="O18" s="21" t="s">
        <v>106</v>
      </c>
      <c r="P18" s="21" t="s">
        <v>34</v>
      </c>
      <c r="Q18" s="21" t="s">
        <v>69</v>
      </c>
      <c r="R18" s="20"/>
      <c r="S18" s="9" t="str">
        <f>"260,0"</f>
        <v>260,0</v>
      </c>
      <c r="T18" s="9" t="str">
        <f>"174,5640"</f>
        <v>174,5640</v>
      </c>
      <c r="U18" s="7" t="s">
        <v>201</v>
      </c>
    </row>
    <row r="20" spans="1:21" ht="16">
      <c r="A20" s="45" t="s">
        <v>38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21">
      <c r="A21" s="20" t="s">
        <v>16</v>
      </c>
      <c r="B21" s="7" t="s">
        <v>180</v>
      </c>
      <c r="C21" s="7" t="s">
        <v>164</v>
      </c>
      <c r="D21" s="7" t="s">
        <v>165</v>
      </c>
      <c r="E21" s="8" t="s">
        <v>323</v>
      </c>
      <c r="F21" s="7" t="s">
        <v>310</v>
      </c>
      <c r="G21" s="21" t="s">
        <v>127</v>
      </c>
      <c r="H21" s="21" t="s">
        <v>128</v>
      </c>
      <c r="I21" s="21" t="s">
        <v>166</v>
      </c>
      <c r="J21" s="20"/>
      <c r="K21" s="21" t="s">
        <v>139</v>
      </c>
      <c r="L21" s="21" t="s">
        <v>167</v>
      </c>
      <c r="M21" s="21" t="s">
        <v>129</v>
      </c>
      <c r="N21" s="20"/>
      <c r="O21" s="21" t="s">
        <v>168</v>
      </c>
      <c r="P21" s="21" t="s">
        <v>169</v>
      </c>
      <c r="Q21" s="21" t="s">
        <v>170</v>
      </c>
      <c r="R21" s="20"/>
      <c r="S21" s="9" t="str">
        <f>"630,0"</f>
        <v>630,0</v>
      </c>
      <c r="T21" s="9" t="str">
        <f>"371,7000"</f>
        <v>371,7000</v>
      </c>
      <c r="U21" s="7" t="s">
        <v>171</v>
      </c>
    </row>
    <row r="23" spans="1:21" ht="16">
      <c r="F23" s="11"/>
      <c r="G23" s="5"/>
    </row>
    <row r="24" spans="1:21" ht="16">
      <c r="F24" s="11"/>
      <c r="G24" s="5"/>
    </row>
    <row r="25" spans="1:21" ht="16">
      <c r="F25" s="11"/>
      <c r="G25" s="5"/>
    </row>
    <row r="26" spans="1:21" ht="16">
      <c r="F26" s="11"/>
      <c r="G26" s="5"/>
    </row>
    <row r="27" spans="1:21" ht="16">
      <c r="F27" s="11"/>
      <c r="G27" s="5"/>
    </row>
    <row r="28" spans="1:21" ht="16">
      <c r="F28" s="11"/>
      <c r="G28" s="5"/>
    </row>
    <row r="29" spans="1:21" ht="16">
      <c r="F29" s="11"/>
      <c r="G29" s="5"/>
    </row>
    <row r="30" spans="1:21">
      <c r="G30" s="5"/>
    </row>
    <row r="31" spans="1:21" ht="18">
      <c r="C31" s="12"/>
      <c r="D31" s="12"/>
      <c r="E31" s="5"/>
      <c r="F31" s="10"/>
      <c r="G31" s="5"/>
    </row>
    <row r="32" spans="1:21" ht="16">
      <c r="C32" s="41"/>
      <c r="D32" s="41"/>
      <c r="E32" s="5"/>
      <c r="F32" s="10"/>
      <c r="G32" s="5"/>
    </row>
    <row r="33" spans="3:7" ht="14">
      <c r="C33" s="13"/>
      <c r="D33" s="14"/>
      <c r="E33" s="5"/>
      <c r="F33" s="10"/>
      <c r="G33" s="5"/>
    </row>
    <row r="34" spans="3:7" ht="14">
      <c r="C34" s="1"/>
      <c r="D34" s="1"/>
      <c r="E34" s="1"/>
      <c r="F34" s="42"/>
      <c r="G34" s="1"/>
    </row>
    <row r="35" spans="3:7">
      <c r="E35" s="18"/>
      <c r="F35" s="19"/>
      <c r="G35" s="17"/>
    </row>
    <row r="36" spans="3:7">
      <c r="E36" s="18"/>
      <c r="F36" s="19"/>
      <c r="G36" s="17"/>
    </row>
    <row r="37" spans="3:7">
      <c r="E37" s="5"/>
      <c r="F37" s="10"/>
      <c r="G37" s="5"/>
    </row>
    <row r="38" spans="3:7" ht="14">
      <c r="C38" s="13"/>
      <c r="D38" s="14"/>
      <c r="E38" s="5"/>
      <c r="F38" s="10"/>
      <c r="G38" s="5"/>
    </row>
    <row r="39" spans="3:7" ht="14">
      <c r="C39" s="1"/>
      <c r="D39" s="1"/>
      <c r="E39" s="1"/>
      <c r="F39" s="42"/>
      <c r="G39" s="1"/>
    </row>
    <row r="40" spans="3:7">
      <c r="E40" s="18"/>
      <c r="F40" s="19"/>
      <c r="G40" s="17"/>
    </row>
    <row r="41" spans="3:7">
      <c r="E41" s="5"/>
      <c r="F41" s="10"/>
      <c r="G41" s="5"/>
    </row>
    <row r="42" spans="3:7">
      <c r="E42" s="5"/>
      <c r="F42" s="10"/>
      <c r="G42" s="5"/>
    </row>
    <row r="43" spans="3:7" ht="16">
      <c r="C43" s="41"/>
      <c r="D43" s="41"/>
      <c r="E43" s="5"/>
      <c r="F43" s="10"/>
      <c r="G43" s="5"/>
    </row>
    <row r="44" spans="3:7" ht="14">
      <c r="C44" s="13"/>
      <c r="D44" s="14"/>
      <c r="E44" s="5"/>
      <c r="F44" s="10"/>
      <c r="G44" s="5"/>
    </row>
    <row r="45" spans="3:7" ht="14">
      <c r="C45" s="1"/>
      <c r="D45" s="1"/>
      <c r="E45" s="1"/>
      <c r="F45" s="42"/>
      <c r="G45" s="1"/>
    </row>
    <row r="46" spans="3:7">
      <c r="E46" s="18"/>
      <c r="F46" s="19"/>
      <c r="G46" s="17"/>
    </row>
    <row r="47" spans="3:7">
      <c r="E47" s="5"/>
      <c r="F47" s="10"/>
      <c r="G47" s="5"/>
    </row>
    <row r="48" spans="3:7" ht="14">
      <c r="C48" s="13"/>
      <c r="D48" s="14"/>
      <c r="E48" s="5"/>
      <c r="F48" s="10"/>
      <c r="G48" s="5"/>
    </row>
    <row r="49" spans="3:7" ht="14">
      <c r="C49" s="1"/>
      <c r="D49" s="1"/>
      <c r="E49" s="1"/>
      <c r="F49" s="42"/>
      <c r="G49" s="1"/>
    </row>
    <row r="50" spans="3:7">
      <c r="E50" s="18"/>
      <c r="F50" s="19"/>
      <c r="G50" s="17"/>
    </row>
    <row r="51" spans="3:7">
      <c r="E51" s="18"/>
      <c r="F51" s="19"/>
      <c r="G51" s="17"/>
    </row>
    <row r="52" spans="3:7">
      <c r="E52" s="18"/>
      <c r="F52" s="19"/>
      <c r="G52" s="17"/>
    </row>
    <row r="53" spans="3:7">
      <c r="E53" s="5"/>
      <c r="F53" s="10"/>
      <c r="G53" s="5"/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9:R9"/>
    <mergeCell ref="A12:R12"/>
    <mergeCell ref="A17:R17"/>
    <mergeCell ref="A20:R20"/>
    <mergeCell ref="B3:B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4.6640625" style="5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7.33203125" style="5" bestFit="1" customWidth="1"/>
    <col min="7" max="7" width="5.6640625" style="18" bestFit="1" customWidth="1"/>
    <col min="8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55" t="s">
        <v>273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117</v>
      </c>
      <c r="H3" s="67"/>
      <c r="I3" s="67"/>
      <c r="J3" s="67"/>
      <c r="K3" s="49" t="s">
        <v>15</v>
      </c>
      <c r="L3" s="49" t="s">
        <v>3</v>
      </c>
      <c r="M3" s="51" t="s">
        <v>2</v>
      </c>
    </row>
    <row r="4" spans="1:13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42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0" t="s">
        <v>16</v>
      </c>
      <c r="B6" s="7" t="s">
        <v>172</v>
      </c>
      <c r="C6" s="7" t="s">
        <v>135</v>
      </c>
      <c r="D6" s="7" t="s">
        <v>136</v>
      </c>
      <c r="E6" s="8" t="s">
        <v>323</v>
      </c>
      <c r="F6" s="7" t="s">
        <v>309</v>
      </c>
      <c r="G6" s="21" t="s">
        <v>137</v>
      </c>
      <c r="H6" s="22" t="s">
        <v>138</v>
      </c>
      <c r="I6" s="22" t="s">
        <v>139</v>
      </c>
      <c r="J6" s="20"/>
      <c r="K6" s="9" t="str">
        <f>"115,0"</f>
        <v>115,0</v>
      </c>
      <c r="L6" s="9" t="str">
        <f>"144,0030"</f>
        <v>144,0030</v>
      </c>
      <c r="M6" s="7" t="s">
        <v>258</v>
      </c>
    </row>
    <row r="8" spans="1:13" ht="16">
      <c r="A8" s="45" t="s">
        <v>7</v>
      </c>
      <c r="B8" s="45"/>
      <c r="C8" s="46"/>
      <c r="D8" s="46"/>
      <c r="E8" s="46"/>
      <c r="F8" s="46"/>
      <c r="G8" s="46"/>
      <c r="H8" s="46"/>
      <c r="I8" s="46"/>
      <c r="J8" s="46"/>
    </row>
    <row r="9" spans="1:13">
      <c r="A9" s="20" t="s">
        <v>16</v>
      </c>
      <c r="B9" s="7" t="s">
        <v>264</v>
      </c>
      <c r="C9" s="7" t="s">
        <v>259</v>
      </c>
      <c r="D9" s="7" t="s">
        <v>260</v>
      </c>
      <c r="E9" s="8" t="s">
        <v>323</v>
      </c>
      <c r="F9" s="7" t="s">
        <v>310</v>
      </c>
      <c r="G9" s="21" t="s">
        <v>159</v>
      </c>
      <c r="H9" s="21" t="s">
        <v>137</v>
      </c>
      <c r="I9" s="21" t="s">
        <v>138</v>
      </c>
      <c r="J9" s="20"/>
      <c r="K9" s="9" t="str">
        <f>"122,5"</f>
        <v>122,5</v>
      </c>
      <c r="L9" s="9" t="str">
        <f>"125,6973"</f>
        <v>125,6973</v>
      </c>
      <c r="M9" s="7"/>
    </row>
    <row r="11" spans="1:13" ht="16">
      <c r="A11" s="45" t="s">
        <v>17</v>
      </c>
      <c r="B11" s="45"/>
      <c r="C11" s="46"/>
      <c r="D11" s="46"/>
      <c r="E11" s="46"/>
      <c r="F11" s="46"/>
      <c r="G11" s="46"/>
      <c r="H11" s="46"/>
      <c r="I11" s="46"/>
      <c r="J11" s="46"/>
    </row>
    <row r="12" spans="1:13">
      <c r="A12" s="20" t="s">
        <v>16</v>
      </c>
      <c r="B12" s="7" t="s">
        <v>265</v>
      </c>
      <c r="C12" s="7" t="s">
        <v>297</v>
      </c>
      <c r="D12" s="7" t="s">
        <v>261</v>
      </c>
      <c r="E12" s="8" t="s">
        <v>329</v>
      </c>
      <c r="F12" s="7" t="s">
        <v>310</v>
      </c>
      <c r="G12" s="21" t="s">
        <v>106</v>
      </c>
      <c r="H12" s="21" t="s">
        <v>34</v>
      </c>
      <c r="I12" s="21" t="s">
        <v>71</v>
      </c>
      <c r="J12" s="20"/>
      <c r="K12" s="9" t="str">
        <f>"105,0"</f>
        <v>105,0</v>
      </c>
      <c r="L12" s="9" t="str">
        <f>"140,8548"</f>
        <v>140,8548</v>
      </c>
      <c r="M12" s="7" t="s">
        <v>143</v>
      </c>
    </row>
    <row r="14" spans="1:13" ht="16">
      <c r="A14" s="45" t="s">
        <v>23</v>
      </c>
      <c r="B14" s="45"/>
      <c r="C14" s="46"/>
      <c r="D14" s="46"/>
      <c r="E14" s="46"/>
      <c r="F14" s="46"/>
      <c r="G14" s="46"/>
      <c r="H14" s="46"/>
      <c r="I14" s="46"/>
      <c r="J14" s="46"/>
    </row>
    <row r="15" spans="1:13">
      <c r="A15" s="20" t="s">
        <v>16</v>
      </c>
      <c r="B15" s="7" t="s">
        <v>61</v>
      </c>
      <c r="C15" s="7" t="s">
        <v>49</v>
      </c>
      <c r="D15" s="7" t="s">
        <v>50</v>
      </c>
      <c r="E15" s="8" t="s">
        <v>323</v>
      </c>
      <c r="F15" s="7" t="s">
        <v>310</v>
      </c>
      <c r="G15" s="21" t="s">
        <v>130</v>
      </c>
      <c r="H15" s="21" t="s">
        <v>122</v>
      </c>
      <c r="I15" s="21" t="s">
        <v>93</v>
      </c>
      <c r="J15" s="20"/>
      <c r="K15" s="9" t="str">
        <f>"170,0"</f>
        <v>170,0</v>
      </c>
      <c r="L15" s="9" t="str">
        <f>"147,7130"</f>
        <v>147,7130</v>
      </c>
      <c r="M15" s="7" t="s">
        <v>27</v>
      </c>
    </row>
    <row r="17" spans="1:13" ht="16">
      <c r="A17" s="45" t="s">
        <v>101</v>
      </c>
      <c r="B17" s="45"/>
      <c r="C17" s="46"/>
      <c r="D17" s="46"/>
      <c r="E17" s="46"/>
      <c r="F17" s="46"/>
      <c r="G17" s="46"/>
      <c r="H17" s="46"/>
      <c r="I17" s="46"/>
      <c r="J17" s="46"/>
    </row>
    <row r="18" spans="1:13">
      <c r="A18" s="20" t="s">
        <v>16</v>
      </c>
      <c r="B18" s="7" t="s">
        <v>266</v>
      </c>
      <c r="C18" s="7" t="s">
        <v>298</v>
      </c>
      <c r="D18" s="7" t="s">
        <v>262</v>
      </c>
      <c r="E18" s="8" t="s">
        <v>326</v>
      </c>
      <c r="F18" s="7" t="s">
        <v>310</v>
      </c>
      <c r="G18" s="21" t="s">
        <v>86</v>
      </c>
      <c r="H18" s="21" t="s">
        <v>131</v>
      </c>
      <c r="I18" s="22" t="s">
        <v>263</v>
      </c>
      <c r="J18" s="20"/>
      <c r="K18" s="9" t="str">
        <f>"250,0"</f>
        <v>250,0</v>
      </c>
      <c r="L18" s="9" t="str">
        <f>"154,8500"</f>
        <v>154,8500</v>
      </c>
      <c r="M18" s="7"/>
    </row>
    <row r="20" spans="1:13" ht="16">
      <c r="F20" s="11"/>
      <c r="G20" s="5"/>
      <c r="K20" s="18"/>
      <c r="M20" s="6"/>
    </row>
    <row r="21" spans="1:13" ht="16">
      <c r="F21" s="11"/>
      <c r="G21" s="5"/>
      <c r="K21" s="18"/>
      <c r="M21" s="6"/>
    </row>
    <row r="22" spans="1:13" ht="16">
      <c r="F22" s="11"/>
      <c r="G22" s="5"/>
      <c r="K22" s="18"/>
      <c r="M22" s="6"/>
    </row>
    <row r="23" spans="1:13" ht="16">
      <c r="F23" s="11"/>
      <c r="G23" s="5"/>
      <c r="K23" s="18"/>
      <c r="M23" s="6"/>
    </row>
    <row r="24" spans="1:13" ht="16">
      <c r="F24" s="11"/>
      <c r="G24" s="5"/>
      <c r="K24" s="18"/>
      <c r="M24" s="6"/>
    </row>
    <row r="25" spans="1:13" ht="16">
      <c r="F25" s="11"/>
      <c r="G25" s="5"/>
      <c r="K25" s="18"/>
      <c r="M25" s="6"/>
    </row>
    <row r="26" spans="1:13" ht="16">
      <c r="F26" s="11"/>
      <c r="G26" s="5"/>
      <c r="K26" s="18"/>
      <c r="M26" s="6"/>
    </row>
    <row r="27" spans="1:13">
      <c r="G27" s="5"/>
      <c r="K27" s="18"/>
      <c r="M27" s="6"/>
    </row>
    <row r="28" spans="1:13" ht="18">
      <c r="C28" s="12"/>
      <c r="D28" s="12"/>
      <c r="E28" s="5"/>
      <c r="F28" s="10"/>
      <c r="G28" s="5"/>
      <c r="K28" s="18"/>
      <c r="M28" s="6"/>
    </row>
    <row r="29" spans="1:13" ht="16">
      <c r="C29" s="41"/>
      <c r="D29" s="41"/>
      <c r="E29" s="5"/>
      <c r="F29" s="10"/>
      <c r="G29" s="5"/>
      <c r="K29" s="18"/>
      <c r="M29" s="6"/>
    </row>
    <row r="30" spans="1:13" ht="14">
      <c r="C30" s="13"/>
      <c r="D30" s="14"/>
      <c r="E30" s="5"/>
      <c r="F30" s="10"/>
      <c r="G30" s="5"/>
      <c r="K30" s="18"/>
      <c r="M30" s="6"/>
    </row>
    <row r="31" spans="1:13" ht="14">
      <c r="C31" s="1"/>
      <c r="D31" s="1"/>
      <c r="E31" s="1"/>
      <c r="F31" s="42"/>
      <c r="G31" s="1"/>
      <c r="K31" s="18"/>
      <c r="M31" s="6"/>
    </row>
    <row r="32" spans="1:13">
      <c r="E32" s="18"/>
      <c r="F32" s="19"/>
      <c r="G32" s="17"/>
      <c r="K32" s="18"/>
      <c r="M32" s="6"/>
    </row>
    <row r="33" spans="3:13">
      <c r="E33" s="18"/>
      <c r="F33" s="19"/>
      <c r="G33" s="17"/>
      <c r="K33" s="18"/>
      <c r="M33" s="6"/>
    </row>
    <row r="34" spans="3:13">
      <c r="E34" s="5"/>
      <c r="F34" s="10"/>
      <c r="G34" s="5"/>
      <c r="K34" s="18"/>
      <c r="M34" s="6"/>
    </row>
    <row r="35" spans="3:13" ht="14">
      <c r="C35" s="13"/>
      <c r="D35" s="14"/>
      <c r="E35" s="5"/>
      <c r="F35" s="10"/>
      <c r="G35" s="5"/>
      <c r="K35" s="18"/>
      <c r="M35" s="6"/>
    </row>
    <row r="36" spans="3:13" ht="14">
      <c r="C36" s="1"/>
      <c r="D36" s="1"/>
      <c r="E36" s="1"/>
      <c r="F36" s="42"/>
      <c r="G36" s="1"/>
      <c r="K36" s="18"/>
      <c r="M36" s="6"/>
    </row>
    <row r="37" spans="3:13">
      <c r="E37" s="18"/>
      <c r="F37" s="19"/>
      <c r="G37" s="17"/>
      <c r="K37" s="18"/>
      <c r="M37" s="6"/>
    </row>
    <row r="38" spans="3:13">
      <c r="E38" s="5"/>
      <c r="F38" s="10"/>
      <c r="G38" s="5"/>
      <c r="K38" s="18"/>
      <c r="M38" s="6"/>
    </row>
    <row r="39" spans="3:13">
      <c r="E39" s="5"/>
      <c r="F39" s="10"/>
      <c r="G39" s="5"/>
      <c r="K39" s="18"/>
      <c r="M39" s="6"/>
    </row>
    <row r="40" spans="3:13" ht="16">
      <c r="C40" s="41"/>
      <c r="D40" s="41"/>
      <c r="E40" s="5"/>
      <c r="F40" s="10"/>
      <c r="G40" s="5"/>
      <c r="K40" s="18"/>
      <c r="M40" s="6"/>
    </row>
    <row r="41" spans="3:13" ht="14">
      <c r="C41" s="13"/>
      <c r="D41" s="14"/>
      <c r="E41" s="5"/>
      <c r="F41" s="10"/>
      <c r="G41" s="5"/>
      <c r="K41" s="18"/>
      <c r="M41" s="6"/>
    </row>
    <row r="42" spans="3:13" ht="14">
      <c r="C42" s="1"/>
      <c r="D42" s="1"/>
      <c r="E42" s="1"/>
      <c r="F42" s="42"/>
      <c r="G42" s="1"/>
      <c r="K42" s="18"/>
      <c r="M42" s="6"/>
    </row>
    <row r="43" spans="3:13">
      <c r="E43" s="18"/>
      <c r="F43" s="19"/>
      <c r="G43" s="17"/>
      <c r="K43" s="18"/>
      <c r="M43" s="6"/>
    </row>
    <row r="44" spans="3:13">
      <c r="E44" s="5"/>
      <c r="F44" s="10"/>
      <c r="G44" s="5"/>
      <c r="K44" s="18"/>
      <c r="M44" s="6"/>
    </row>
    <row r="45" spans="3:13" ht="14">
      <c r="C45" s="13"/>
      <c r="D45" s="14"/>
      <c r="E45" s="5"/>
      <c r="F45" s="10"/>
      <c r="G45" s="5"/>
      <c r="K45" s="18"/>
      <c r="M45" s="6"/>
    </row>
    <row r="46" spans="3:13" ht="14">
      <c r="C46" s="1"/>
      <c r="D46" s="1"/>
      <c r="E46" s="1"/>
      <c r="F46" s="42"/>
      <c r="G46" s="1"/>
      <c r="K46" s="18"/>
      <c r="M46" s="6"/>
    </row>
    <row r="47" spans="3:13">
      <c r="E47" s="18"/>
      <c r="F47" s="19"/>
      <c r="G47" s="17"/>
      <c r="K47" s="18"/>
      <c r="M47" s="6"/>
    </row>
    <row r="48" spans="3:13">
      <c r="E48" s="5"/>
      <c r="F48" s="10"/>
      <c r="G48" s="5"/>
      <c r="K48" s="18"/>
      <c r="M48" s="6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2"/>
  <sheetViews>
    <sheetView topLeftCell="A9" workbookViewId="0">
      <selection activeCell="E40" sqref="E40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40.33203125" style="5" bestFit="1" customWidth="1"/>
    <col min="7" max="7" width="5.6640625" style="18" bestFit="1" customWidth="1"/>
    <col min="8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55" t="s">
        <v>274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117</v>
      </c>
      <c r="H3" s="67"/>
      <c r="I3" s="67"/>
      <c r="J3" s="67"/>
      <c r="K3" s="49" t="s">
        <v>15</v>
      </c>
      <c r="L3" s="49" t="s">
        <v>3</v>
      </c>
      <c r="M3" s="51" t="s">
        <v>2</v>
      </c>
    </row>
    <row r="4" spans="1:13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42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0" t="s">
        <v>16</v>
      </c>
      <c r="B6" s="7" t="s">
        <v>247</v>
      </c>
      <c r="C6" s="7" t="s">
        <v>215</v>
      </c>
      <c r="D6" s="7" t="s">
        <v>216</v>
      </c>
      <c r="E6" s="8" t="s">
        <v>325</v>
      </c>
      <c r="F6" s="7" t="s">
        <v>309</v>
      </c>
      <c r="G6" s="21" t="s">
        <v>51</v>
      </c>
      <c r="H6" s="21" t="s">
        <v>58</v>
      </c>
      <c r="I6" s="21" t="s">
        <v>59</v>
      </c>
      <c r="J6" s="20"/>
      <c r="K6" s="9" t="str">
        <f>"55,0"</f>
        <v>55,0</v>
      </c>
      <c r="L6" s="9" t="str">
        <f>"73,4470"</f>
        <v>73,4470</v>
      </c>
      <c r="M6" s="7" t="s">
        <v>83</v>
      </c>
    </row>
    <row r="8" spans="1:13" ht="16">
      <c r="A8" s="45" t="s">
        <v>42</v>
      </c>
      <c r="B8" s="45"/>
      <c r="C8" s="46"/>
      <c r="D8" s="46"/>
      <c r="E8" s="46"/>
      <c r="F8" s="46"/>
      <c r="G8" s="46"/>
      <c r="H8" s="46"/>
      <c r="I8" s="46"/>
      <c r="J8" s="46"/>
    </row>
    <row r="9" spans="1:13">
      <c r="A9" s="20" t="s">
        <v>16</v>
      </c>
      <c r="B9" s="7" t="s">
        <v>248</v>
      </c>
      <c r="C9" s="7" t="s">
        <v>217</v>
      </c>
      <c r="D9" s="7" t="s">
        <v>141</v>
      </c>
      <c r="E9" s="8" t="s">
        <v>323</v>
      </c>
      <c r="F9" s="7" t="s">
        <v>310</v>
      </c>
      <c r="G9" s="21" t="s">
        <v>71</v>
      </c>
      <c r="H9" s="21" t="s">
        <v>163</v>
      </c>
      <c r="I9" s="22" t="s">
        <v>218</v>
      </c>
      <c r="J9" s="20"/>
      <c r="K9" s="9" t="str">
        <f>"110,0"</f>
        <v>110,0</v>
      </c>
      <c r="L9" s="9" t="str">
        <f>"137,3350"</f>
        <v>137,3350</v>
      </c>
      <c r="M9" s="7" t="s">
        <v>27</v>
      </c>
    </row>
    <row r="11" spans="1:13" ht="16">
      <c r="A11" s="45" t="s">
        <v>23</v>
      </c>
      <c r="B11" s="45"/>
      <c r="C11" s="46"/>
      <c r="D11" s="46"/>
      <c r="E11" s="46"/>
      <c r="F11" s="46"/>
      <c r="G11" s="46"/>
      <c r="H11" s="46"/>
      <c r="I11" s="46"/>
      <c r="J11" s="46"/>
    </row>
    <row r="12" spans="1:13">
      <c r="A12" s="20" t="s">
        <v>16</v>
      </c>
      <c r="B12" s="7" t="s">
        <v>249</v>
      </c>
      <c r="C12" s="7" t="s">
        <v>219</v>
      </c>
      <c r="D12" s="7" t="s">
        <v>220</v>
      </c>
      <c r="E12" s="8" t="s">
        <v>323</v>
      </c>
      <c r="F12" s="7" t="s">
        <v>310</v>
      </c>
      <c r="G12" s="21" t="s">
        <v>71</v>
      </c>
      <c r="H12" s="21" t="s">
        <v>137</v>
      </c>
      <c r="I12" s="21" t="s">
        <v>158</v>
      </c>
      <c r="J12" s="20"/>
      <c r="K12" s="9" t="str">
        <f>"120,0"</f>
        <v>120,0</v>
      </c>
      <c r="L12" s="9" t="str">
        <f>"134,6520"</f>
        <v>134,6520</v>
      </c>
      <c r="M12" s="7" t="s">
        <v>75</v>
      </c>
    </row>
    <row r="14" spans="1:13" ht="16">
      <c r="A14" s="45" t="s">
        <v>25</v>
      </c>
      <c r="B14" s="45"/>
      <c r="C14" s="46"/>
      <c r="D14" s="46"/>
      <c r="E14" s="46"/>
      <c r="F14" s="46"/>
      <c r="G14" s="46"/>
      <c r="H14" s="46"/>
      <c r="I14" s="46"/>
      <c r="J14" s="46"/>
    </row>
    <row r="15" spans="1:13">
      <c r="A15" s="20" t="s">
        <v>16</v>
      </c>
      <c r="B15" s="7" t="s">
        <v>37</v>
      </c>
      <c r="C15" s="7" t="s">
        <v>299</v>
      </c>
      <c r="D15" s="7" t="s">
        <v>35</v>
      </c>
      <c r="E15" s="8" t="s">
        <v>324</v>
      </c>
      <c r="F15" s="7" t="s">
        <v>315</v>
      </c>
      <c r="G15" s="21" t="s">
        <v>137</v>
      </c>
      <c r="H15" s="21" t="s">
        <v>139</v>
      </c>
      <c r="I15" s="22" t="s">
        <v>221</v>
      </c>
      <c r="J15" s="20"/>
      <c r="K15" s="9" t="str">
        <f>"125,0"</f>
        <v>125,0</v>
      </c>
      <c r="L15" s="9" t="str">
        <f>"111,7375"</f>
        <v>111,7375</v>
      </c>
      <c r="M15" s="7"/>
    </row>
    <row r="17" spans="1:13" ht="16">
      <c r="A17" s="45" t="s">
        <v>42</v>
      </c>
      <c r="B17" s="45"/>
      <c r="C17" s="46"/>
      <c r="D17" s="46"/>
      <c r="E17" s="46"/>
      <c r="F17" s="46"/>
      <c r="G17" s="46"/>
      <c r="H17" s="46"/>
      <c r="I17" s="46"/>
      <c r="J17" s="46"/>
    </row>
    <row r="18" spans="1:13">
      <c r="A18" s="29" t="s">
        <v>16</v>
      </c>
      <c r="B18" s="23" t="s">
        <v>250</v>
      </c>
      <c r="C18" s="23" t="s">
        <v>222</v>
      </c>
      <c r="D18" s="23" t="s">
        <v>223</v>
      </c>
      <c r="E18" s="24" t="s">
        <v>325</v>
      </c>
      <c r="F18" s="23" t="s">
        <v>309</v>
      </c>
      <c r="G18" s="30" t="s">
        <v>60</v>
      </c>
      <c r="H18" s="30" t="s">
        <v>56</v>
      </c>
      <c r="I18" s="30" t="s">
        <v>39</v>
      </c>
      <c r="J18" s="29"/>
      <c r="K18" s="25" t="str">
        <f>"75,0"</f>
        <v>75,0</v>
      </c>
      <c r="L18" s="25" t="str">
        <f>"86,4825"</f>
        <v>86,4825</v>
      </c>
      <c r="M18" s="23" t="s">
        <v>83</v>
      </c>
    </row>
    <row r="19" spans="1:13">
      <c r="A19" s="32" t="s">
        <v>78</v>
      </c>
      <c r="B19" s="26" t="s">
        <v>251</v>
      </c>
      <c r="C19" s="26" t="s">
        <v>224</v>
      </c>
      <c r="D19" s="26" t="s">
        <v>225</v>
      </c>
      <c r="E19" s="27" t="s">
        <v>325</v>
      </c>
      <c r="F19" s="26" t="s">
        <v>310</v>
      </c>
      <c r="G19" s="33" t="s">
        <v>52</v>
      </c>
      <c r="H19" s="33" t="s">
        <v>58</v>
      </c>
      <c r="I19" s="34" t="s">
        <v>60</v>
      </c>
      <c r="J19" s="32"/>
      <c r="K19" s="28" t="str">
        <f>"50,0"</f>
        <v>50,0</v>
      </c>
      <c r="L19" s="28" t="str">
        <f>"66,7700"</f>
        <v>66,7700</v>
      </c>
      <c r="M19" s="26" t="s">
        <v>155</v>
      </c>
    </row>
    <row r="21" spans="1:13" ht="16">
      <c r="A21" s="45" t="s">
        <v>23</v>
      </c>
      <c r="B21" s="45"/>
      <c r="C21" s="46"/>
      <c r="D21" s="46"/>
      <c r="E21" s="46"/>
      <c r="F21" s="46"/>
      <c r="G21" s="46"/>
      <c r="H21" s="46"/>
      <c r="I21" s="46"/>
      <c r="J21" s="46"/>
    </row>
    <row r="22" spans="1:13">
      <c r="A22" s="29" t="s">
        <v>16</v>
      </c>
      <c r="B22" s="23" t="s">
        <v>252</v>
      </c>
      <c r="C22" s="23" t="s">
        <v>226</v>
      </c>
      <c r="D22" s="23" t="s">
        <v>227</v>
      </c>
      <c r="E22" s="24" t="s">
        <v>325</v>
      </c>
      <c r="F22" s="23" t="s">
        <v>316</v>
      </c>
      <c r="G22" s="30" t="s">
        <v>60</v>
      </c>
      <c r="H22" s="30" t="s">
        <v>106</v>
      </c>
      <c r="I22" s="30" t="s">
        <v>34</v>
      </c>
      <c r="J22" s="29"/>
      <c r="K22" s="25" t="str">
        <f>"90,0"</f>
        <v>90,0</v>
      </c>
      <c r="L22" s="25" t="str">
        <f>"76,8780"</f>
        <v>76,8780</v>
      </c>
      <c r="M22" s="23" t="s">
        <v>228</v>
      </c>
    </row>
    <row r="23" spans="1:13">
      <c r="A23" s="32" t="s">
        <v>78</v>
      </c>
      <c r="B23" s="26" t="s">
        <v>253</v>
      </c>
      <c r="C23" s="26" t="s">
        <v>229</v>
      </c>
      <c r="D23" s="26" t="s">
        <v>230</v>
      </c>
      <c r="E23" s="27" t="s">
        <v>325</v>
      </c>
      <c r="F23" s="26" t="s">
        <v>310</v>
      </c>
      <c r="G23" s="33" t="s">
        <v>106</v>
      </c>
      <c r="H23" s="33" t="s">
        <v>74</v>
      </c>
      <c r="I23" s="34" t="s">
        <v>121</v>
      </c>
      <c r="J23" s="32"/>
      <c r="K23" s="28" t="str">
        <f>"85,0"</f>
        <v>85,0</v>
      </c>
      <c r="L23" s="28" t="str">
        <f>"72,4965"</f>
        <v>72,4965</v>
      </c>
      <c r="M23" s="26" t="s">
        <v>110</v>
      </c>
    </row>
    <row r="25" spans="1:13" ht="16">
      <c r="A25" s="45" t="s">
        <v>17</v>
      </c>
      <c r="B25" s="45"/>
      <c r="C25" s="46"/>
      <c r="D25" s="46"/>
      <c r="E25" s="46"/>
      <c r="F25" s="46"/>
      <c r="G25" s="46"/>
      <c r="H25" s="46"/>
      <c r="I25" s="46"/>
      <c r="J25" s="46"/>
    </row>
    <row r="26" spans="1:13">
      <c r="A26" s="20" t="s">
        <v>16</v>
      </c>
      <c r="B26" s="7" t="s">
        <v>254</v>
      </c>
      <c r="C26" s="7" t="s">
        <v>231</v>
      </c>
      <c r="D26" s="7" t="s">
        <v>232</v>
      </c>
      <c r="E26" s="8" t="s">
        <v>325</v>
      </c>
      <c r="F26" s="7" t="s">
        <v>316</v>
      </c>
      <c r="G26" s="21" t="s">
        <v>51</v>
      </c>
      <c r="H26" s="21" t="s">
        <v>58</v>
      </c>
      <c r="I26" s="21" t="s">
        <v>32</v>
      </c>
      <c r="J26" s="20"/>
      <c r="K26" s="9" t="str">
        <f>"65,0"</f>
        <v>65,0</v>
      </c>
      <c r="L26" s="9" t="str">
        <f>"47,9895"</f>
        <v>47,9895</v>
      </c>
      <c r="M26" s="7" t="s">
        <v>228</v>
      </c>
    </row>
    <row r="28" spans="1:13" ht="16">
      <c r="A28" s="45" t="s">
        <v>25</v>
      </c>
      <c r="B28" s="45"/>
      <c r="C28" s="46"/>
      <c r="D28" s="46"/>
      <c r="E28" s="46"/>
      <c r="F28" s="46"/>
      <c r="G28" s="46"/>
      <c r="H28" s="46"/>
      <c r="I28" s="46"/>
      <c r="J28" s="46"/>
    </row>
    <row r="29" spans="1:13">
      <c r="A29" s="29" t="s">
        <v>16</v>
      </c>
      <c r="B29" s="23" t="s">
        <v>255</v>
      </c>
      <c r="C29" s="23" t="s">
        <v>234</v>
      </c>
      <c r="D29" s="23" t="s">
        <v>235</v>
      </c>
      <c r="E29" s="24" t="s">
        <v>323</v>
      </c>
      <c r="F29" s="23" t="s">
        <v>310</v>
      </c>
      <c r="G29" s="30" t="s">
        <v>170</v>
      </c>
      <c r="H29" s="31" t="s">
        <v>236</v>
      </c>
      <c r="I29" s="31" t="s">
        <v>236</v>
      </c>
      <c r="J29" s="29"/>
      <c r="K29" s="25" t="str">
        <f>"270,0"</f>
        <v>270,0</v>
      </c>
      <c r="L29" s="25" t="str">
        <f>"180,3600"</f>
        <v>180,3600</v>
      </c>
      <c r="M29" s="23"/>
    </row>
    <row r="30" spans="1:13">
      <c r="A30" s="32" t="s">
        <v>16</v>
      </c>
      <c r="B30" s="26" t="s">
        <v>256</v>
      </c>
      <c r="C30" s="26" t="s">
        <v>300</v>
      </c>
      <c r="D30" s="26" t="s">
        <v>237</v>
      </c>
      <c r="E30" s="27" t="s">
        <v>329</v>
      </c>
      <c r="F30" s="26" t="s">
        <v>310</v>
      </c>
      <c r="G30" s="33" t="s">
        <v>129</v>
      </c>
      <c r="H30" s="33" t="s">
        <v>130</v>
      </c>
      <c r="I30" s="33" t="s">
        <v>92</v>
      </c>
      <c r="J30" s="32"/>
      <c r="K30" s="28" t="str">
        <f>"165,0"</f>
        <v>165,0</v>
      </c>
      <c r="L30" s="28" t="str">
        <f>"158,5551"</f>
        <v>158,5551</v>
      </c>
      <c r="M30" s="26" t="s">
        <v>238</v>
      </c>
    </row>
    <row r="32" spans="1:13" ht="16">
      <c r="A32" s="45" t="s">
        <v>38</v>
      </c>
      <c r="B32" s="45"/>
      <c r="C32" s="46"/>
      <c r="D32" s="46"/>
      <c r="E32" s="46"/>
      <c r="F32" s="46"/>
      <c r="G32" s="46"/>
      <c r="H32" s="46"/>
      <c r="I32" s="46"/>
      <c r="J32" s="46"/>
    </row>
    <row r="33" spans="1:13">
      <c r="A33" s="20" t="s">
        <v>16</v>
      </c>
      <c r="B33" s="7" t="s">
        <v>257</v>
      </c>
      <c r="C33" s="7" t="s">
        <v>240</v>
      </c>
      <c r="D33" s="7" t="s">
        <v>241</v>
      </c>
      <c r="E33" s="8" t="s">
        <v>323</v>
      </c>
      <c r="F33" s="7" t="s">
        <v>310</v>
      </c>
      <c r="G33" s="21" t="s">
        <v>170</v>
      </c>
      <c r="H33" s="21" t="s">
        <v>196</v>
      </c>
      <c r="I33" s="22" t="s">
        <v>88</v>
      </c>
      <c r="J33" s="20"/>
      <c r="K33" s="9" t="str">
        <f>"290,0"</f>
        <v>290,0</v>
      </c>
      <c r="L33" s="9" t="str">
        <f>"175,3920"</f>
        <v>175,3920</v>
      </c>
      <c r="M33" s="7"/>
    </row>
    <row r="35" spans="1:13" ht="16">
      <c r="A35" s="45" t="s">
        <v>189</v>
      </c>
      <c r="B35" s="45"/>
      <c r="C35" s="46"/>
      <c r="D35" s="46"/>
      <c r="E35" s="46"/>
      <c r="F35" s="46"/>
      <c r="G35" s="46"/>
      <c r="H35" s="46"/>
      <c r="I35" s="46"/>
      <c r="J35" s="46"/>
    </row>
    <row r="36" spans="1:13">
      <c r="A36" s="20" t="s">
        <v>16</v>
      </c>
      <c r="B36" s="7" t="s">
        <v>258</v>
      </c>
      <c r="C36" s="7" t="s">
        <v>243</v>
      </c>
      <c r="D36" s="7" t="s">
        <v>244</v>
      </c>
      <c r="E36" s="8" t="s">
        <v>323</v>
      </c>
      <c r="F36" s="7" t="s">
        <v>310</v>
      </c>
      <c r="G36" s="21" t="s">
        <v>88</v>
      </c>
      <c r="H36" s="21" t="s">
        <v>245</v>
      </c>
      <c r="I36" s="22" t="s">
        <v>246</v>
      </c>
      <c r="J36" s="20"/>
      <c r="K36" s="9" t="str">
        <f>"320,0"</f>
        <v>320,0</v>
      </c>
      <c r="L36" s="9" t="str">
        <f>"183,9680"</f>
        <v>183,9680</v>
      </c>
      <c r="M36" s="7"/>
    </row>
    <row r="38" spans="1:13" ht="16">
      <c r="A38" s="45" t="s">
        <v>192</v>
      </c>
      <c r="B38" s="45"/>
      <c r="C38" s="46"/>
      <c r="D38" s="46"/>
      <c r="E38" s="46"/>
      <c r="F38" s="46"/>
      <c r="G38" s="46"/>
      <c r="H38" s="46"/>
      <c r="I38" s="46"/>
      <c r="J38" s="46"/>
    </row>
    <row r="39" spans="1:13">
      <c r="A39" s="20" t="s">
        <v>16</v>
      </c>
      <c r="B39" s="7" t="s">
        <v>203</v>
      </c>
      <c r="C39" s="7" t="s">
        <v>193</v>
      </c>
      <c r="D39" s="7" t="s">
        <v>194</v>
      </c>
      <c r="E39" s="8" t="s">
        <v>323</v>
      </c>
      <c r="F39" s="7" t="s">
        <v>310</v>
      </c>
      <c r="G39" s="21" t="s">
        <v>87</v>
      </c>
      <c r="H39" s="22" t="s">
        <v>196</v>
      </c>
      <c r="I39" s="22" t="s">
        <v>196</v>
      </c>
      <c r="J39" s="20"/>
      <c r="K39" s="9" t="str">
        <f>"280,0"</f>
        <v>280,0</v>
      </c>
      <c r="L39" s="9" t="str">
        <f>"156,4920"</f>
        <v>156,4920</v>
      </c>
      <c r="M39" s="7" t="s">
        <v>155</v>
      </c>
    </row>
    <row r="41" spans="1:13">
      <c r="K41" s="18"/>
      <c r="M41" s="6"/>
    </row>
    <row r="42" spans="1:13">
      <c r="K42" s="18"/>
      <c r="M42" s="6"/>
    </row>
    <row r="43" spans="1:13" ht="18">
      <c r="B43" s="12" t="s">
        <v>10</v>
      </c>
      <c r="C43" s="12"/>
      <c r="K43" s="18"/>
      <c r="M43" s="6"/>
    </row>
    <row r="44" spans="1:13" ht="18">
      <c r="B44" s="43" t="s">
        <v>306</v>
      </c>
      <c r="C44" s="12"/>
      <c r="K44" s="18"/>
      <c r="M44" s="6"/>
    </row>
    <row r="45" spans="1:13" ht="14">
      <c r="B45" s="13"/>
      <c r="C45" s="14" t="s">
        <v>29</v>
      </c>
      <c r="K45" s="18"/>
      <c r="M45" s="6"/>
    </row>
    <row r="46" spans="1:13" ht="14">
      <c r="B46" s="15" t="s">
        <v>11</v>
      </c>
      <c r="C46" s="15" t="s">
        <v>12</v>
      </c>
      <c r="D46" s="15" t="s">
        <v>307</v>
      </c>
      <c r="E46" s="16" t="s">
        <v>13</v>
      </c>
      <c r="F46" s="15" t="s">
        <v>14</v>
      </c>
      <c r="K46" s="18"/>
      <c r="M46" s="6"/>
    </row>
    <row r="47" spans="1:13">
      <c r="B47" s="5" t="s">
        <v>242</v>
      </c>
      <c r="C47" s="5" t="s">
        <v>29</v>
      </c>
      <c r="D47" s="18" t="s">
        <v>197</v>
      </c>
      <c r="E47" s="19">
        <v>320</v>
      </c>
      <c r="F47" s="17">
        <v>183.967990875244</v>
      </c>
      <c r="K47" s="18"/>
      <c r="M47" s="6"/>
    </row>
    <row r="48" spans="1:13">
      <c r="B48" s="5" t="s">
        <v>233</v>
      </c>
      <c r="C48" s="5" t="s">
        <v>29</v>
      </c>
      <c r="D48" s="18" t="s">
        <v>28</v>
      </c>
      <c r="E48" s="19">
        <v>270</v>
      </c>
      <c r="F48" s="17">
        <v>180.35999536514299</v>
      </c>
      <c r="G48" s="5"/>
      <c r="K48" s="18"/>
      <c r="M48" s="6"/>
    </row>
    <row r="49" spans="2:13" ht="14">
      <c r="B49" s="5" t="s">
        <v>239</v>
      </c>
      <c r="C49" s="5" t="s">
        <v>29</v>
      </c>
      <c r="D49" s="18" t="s">
        <v>40</v>
      </c>
      <c r="E49" s="19">
        <v>290</v>
      </c>
      <c r="F49" s="17">
        <v>175.39199590683</v>
      </c>
      <c r="G49" s="1"/>
      <c r="K49" s="18"/>
      <c r="M49" s="6"/>
    </row>
    <row r="50" spans="2:13">
      <c r="K50" s="18"/>
      <c r="M50" s="6"/>
    </row>
    <row r="51" spans="2:13">
      <c r="K51" s="18"/>
      <c r="M51" s="6"/>
    </row>
    <row r="52" spans="2:13">
      <c r="K52" s="18"/>
      <c r="M52" s="6"/>
    </row>
    <row r="53" spans="2:13">
      <c r="K53" s="18"/>
      <c r="M53" s="6"/>
    </row>
    <row r="54" spans="2:13">
      <c r="K54" s="18"/>
      <c r="M54" s="6"/>
    </row>
    <row r="55" spans="2:13">
      <c r="K55" s="18"/>
      <c r="M55" s="6"/>
    </row>
    <row r="56" spans="2:13">
      <c r="K56" s="18"/>
      <c r="M56" s="6"/>
    </row>
    <row r="57" spans="2:13">
      <c r="K57" s="18"/>
      <c r="M57" s="6"/>
    </row>
    <row r="58" spans="2:13">
      <c r="E58" s="18"/>
      <c r="F58" s="19"/>
      <c r="G58" s="17"/>
      <c r="K58" s="18"/>
      <c r="M58" s="6"/>
    </row>
    <row r="59" spans="2:13">
      <c r="E59" s="18"/>
      <c r="F59" s="19"/>
      <c r="G59" s="17"/>
      <c r="K59" s="18"/>
      <c r="M59" s="6"/>
    </row>
    <row r="60" spans="2:13">
      <c r="E60" s="5"/>
      <c r="F60" s="10"/>
      <c r="G60" s="5"/>
      <c r="K60" s="18"/>
      <c r="M60" s="6"/>
    </row>
    <row r="61" spans="2:13" ht="14">
      <c r="C61" s="13"/>
      <c r="D61" s="14"/>
      <c r="E61" s="5"/>
      <c r="F61" s="10"/>
      <c r="G61" s="5"/>
      <c r="K61" s="18"/>
      <c r="M61" s="6"/>
    </row>
    <row r="62" spans="2:13" ht="14">
      <c r="C62" s="1"/>
      <c r="D62" s="1"/>
      <c r="E62" s="1"/>
      <c r="F62" s="42"/>
      <c r="G62" s="1"/>
      <c r="K62" s="18"/>
      <c r="M62" s="6"/>
    </row>
    <row r="63" spans="2:13">
      <c r="E63" s="18"/>
      <c r="F63" s="19"/>
      <c r="G63" s="17"/>
      <c r="K63" s="18"/>
      <c r="M63" s="6"/>
    </row>
    <row r="64" spans="2:13">
      <c r="E64" s="5"/>
      <c r="F64" s="10"/>
      <c r="G64" s="5"/>
      <c r="K64" s="18"/>
      <c r="M64" s="6"/>
    </row>
    <row r="65" spans="3:13">
      <c r="E65" s="5"/>
      <c r="F65" s="10"/>
      <c r="G65" s="5"/>
      <c r="K65" s="18"/>
      <c r="M65" s="6"/>
    </row>
    <row r="66" spans="3:13" ht="16">
      <c r="C66" s="41"/>
      <c r="D66" s="41"/>
      <c r="E66" s="5"/>
      <c r="F66" s="10"/>
      <c r="G66" s="5"/>
      <c r="K66" s="18"/>
      <c r="M66" s="6"/>
    </row>
    <row r="67" spans="3:13" ht="14">
      <c r="C67" s="13"/>
      <c r="D67" s="14"/>
      <c r="E67" s="5"/>
      <c r="F67" s="10"/>
      <c r="G67" s="5"/>
      <c r="K67" s="18"/>
      <c r="M67" s="6"/>
    </row>
    <row r="68" spans="3:13" ht="14">
      <c r="C68" s="1"/>
      <c r="D68" s="1"/>
      <c r="E68" s="1"/>
      <c r="F68" s="42"/>
      <c r="G68" s="1"/>
      <c r="K68" s="18"/>
      <c r="M68" s="6"/>
    </row>
    <row r="69" spans="3:13">
      <c r="E69" s="18"/>
      <c r="F69" s="19"/>
      <c r="G69" s="17"/>
      <c r="K69" s="18"/>
      <c r="M69" s="6"/>
    </row>
    <row r="70" spans="3:13">
      <c r="E70" s="18"/>
      <c r="F70" s="19"/>
      <c r="G70" s="17"/>
      <c r="K70" s="18"/>
      <c r="M70" s="6"/>
    </row>
    <row r="71" spans="3:13">
      <c r="E71" s="18"/>
      <c r="F71" s="19"/>
      <c r="G71" s="17"/>
      <c r="K71" s="18"/>
      <c r="M71" s="6"/>
    </row>
    <row r="72" spans="3:13">
      <c r="E72" s="5"/>
      <c r="F72" s="10"/>
      <c r="G72" s="5"/>
      <c r="K72" s="18"/>
      <c r="M72" s="6"/>
    </row>
    <row r="73" spans="3:13">
      <c r="K73" s="18"/>
      <c r="M73" s="6"/>
    </row>
    <row r="74" spans="3:13">
      <c r="K74" s="18"/>
      <c r="M74" s="6"/>
    </row>
    <row r="75" spans="3:13">
      <c r="K75" s="18"/>
      <c r="M75" s="6"/>
    </row>
    <row r="76" spans="3:13">
      <c r="K76" s="18"/>
      <c r="M76" s="6"/>
    </row>
    <row r="77" spans="3:13">
      <c r="K77" s="18"/>
      <c r="M77" s="6"/>
    </row>
    <row r="78" spans="3:13">
      <c r="E78" s="5"/>
      <c r="F78" s="10"/>
      <c r="G78" s="5"/>
      <c r="K78" s="18"/>
      <c r="M78" s="6"/>
    </row>
    <row r="79" spans="3:13" ht="14">
      <c r="C79" s="13"/>
      <c r="D79" s="14"/>
      <c r="E79" s="5"/>
      <c r="F79" s="10"/>
      <c r="G79" s="5"/>
      <c r="K79" s="18"/>
      <c r="M79" s="6"/>
    </row>
    <row r="80" spans="3:13" ht="14">
      <c r="C80" s="1"/>
      <c r="D80" s="1"/>
      <c r="E80" s="1"/>
      <c r="F80" s="42"/>
      <c r="G80" s="1"/>
      <c r="K80" s="18"/>
      <c r="M80" s="6"/>
    </row>
    <row r="81" spans="5:13">
      <c r="E81" s="18"/>
      <c r="F81" s="19"/>
      <c r="G81" s="17"/>
      <c r="K81" s="18"/>
      <c r="M81" s="6"/>
    </row>
    <row r="82" spans="5:13">
      <c r="E82" s="5"/>
      <c r="F82" s="10"/>
      <c r="G82" s="5"/>
      <c r="K82" s="18"/>
      <c r="M82" s="6"/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8:J28"/>
    <mergeCell ref="A32:J32"/>
    <mergeCell ref="A35:J35"/>
    <mergeCell ref="A38:J38"/>
    <mergeCell ref="B3:B4"/>
    <mergeCell ref="A8:J8"/>
    <mergeCell ref="A11:J11"/>
    <mergeCell ref="A14:J14"/>
    <mergeCell ref="A17:J17"/>
    <mergeCell ref="A21:J21"/>
    <mergeCell ref="A25:J2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5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3.1640625" style="5" bestFit="1" customWidth="1"/>
    <col min="7" max="9" width="4.5" style="18" customWidth="1"/>
    <col min="10" max="10" width="4.83203125" style="18" customWidth="1"/>
    <col min="11" max="13" width="4.5" style="18" customWidth="1"/>
    <col min="14" max="14" width="4.83203125" style="18" customWidth="1"/>
    <col min="15" max="15" width="7.83203125" style="6" bestFit="1" customWidth="1"/>
    <col min="16" max="16" width="8.5" style="6" bestFit="1" customWidth="1"/>
    <col min="17" max="17" width="19.33203125" style="5" bestFit="1" customWidth="1"/>
    <col min="18" max="16384" width="9.1640625" style="3"/>
  </cols>
  <sheetData>
    <row r="1" spans="1:17" s="2" customFormat="1" ht="29" customHeight="1">
      <c r="A1" s="55" t="s">
        <v>283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63</v>
      </c>
      <c r="H3" s="67"/>
      <c r="I3" s="67"/>
      <c r="J3" s="67"/>
      <c r="K3" s="67" t="s">
        <v>44</v>
      </c>
      <c r="L3" s="67"/>
      <c r="M3" s="67"/>
      <c r="N3" s="67"/>
      <c r="O3" s="49" t="s">
        <v>1</v>
      </c>
      <c r="P3" s="49" t="s">
        <v>3</v>
      </c>
      <c r="Q3" s="51" t="s">
        <v>2</v>
      </c>
    </row>
    <row r="4" spans="1:17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0"/>
      <c r="P4" s="50"/>
      <c r="Q4" s="52"/>
    </row>
    <row r="5" spans="1:17" ht="16">
      <c r="A5" s="53" t="s">
        <v>7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20" t="s">
        <v>16</v>
      </c>
      <c r="B6" s="7" t="s">
        <v>62</v>
      </c>
      <c r="C6" s="7" t="s">
        <v>53</v>
      </c>
      <c r="D6" s="7" t="s">
        <v>54</v>
      </c>
      <c r="E6" s="8" t="s">
        <v>323</v>
      </c>
      <c r="F6" s="7" t="s">
        <v>310</v>
      </c>
      <c r="G6" s="22" t="s">
        <v>55</v>
      </c>
      <c r="H6" s="21" t="s">
        <v>56</v>
      </c>
      <c r="I6" s="21" t="s">
        <v>57</v>
      </c>
      <c r="J6" s="20"/>
      <c r="K6" s="22" t="s">
        <v>58</v>
      </c>
      <c r="L6" s="21" t="s">
        <v>59</v>
      </c>
      <c r="M6" s="21" t="s">
        <v>60</v>
      </c>
      <c r="N6" s="20"/>
      <c r="O6" s="9" t="str">
        <f>"132,5"</f>
        <v>132,5</v>
      </c>
      <c r="P6" s="9" t="str">
        <f>"100,4416"</f>
        <v>100,4416</v>
      </c>
      <c r="Q6" s="7" t="s">
        <v>27</v>
      </c>
    </row>
    <row r="8" spans="1:17" ht="16">
      <c r="A8" s="45" t="s">
        <v>25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7">
      <c r="A9" s="20" t="s">
        <v>16</v>
      </c>
      <c r="B9" s="7" t="s">
        <v>82</v>
      </c>
      <c r="C9" s="7" t="s">
        <v>80</v>
      </c>
      <c r="D9" s="7" t="s">
        <v>81</v>
      </c>
      <c r="E9" s="8" t="s">
        <v>323</v>
      </c>
      <c r="F9" s="7" t="s">
        <v>310</v>
      </c>
      <c r="G9" s="21" t="s">
        <v>60</v>
      </c>
      <c r="H9" s="21" t="s">
        <v>32</v>
      </c>
      <c r="I9" s="22" t="s">
        <v>56</v>
      </c>
      <c r="J9" s="20"/>
      <c r="K9" s="21" t="s">
        <v>51</v>
      </c>
      <c r="L9" s="21" t="s">
        <v>52</v>
      </c>
      <c r="M9" s="22" t="s">
        <v>58</v>
      </c>
      <c r="N9" s="20"/>
      <c r="O9" s="9" t="str">
        <f>"110,0"</f>
        <v>110,0</v>
      </c>
      <c r="P9" s="9" t="str">
        <f>"67,9250"</f>
        <v>67,9250</v>
      </c>
      <c r="Q9" s="7" t="s">
        <v>27</v>
      </c>
    </row>
    <row r="11" spans="1:17" ht="16">
      <c r="F11" s="11"/>
      <c r="G11" s="5"/>
    </row>
    <row r="12" spans="1:17" ht="16">
      <c r="F12" s="11"/>
      <c r="G12" s="5"/>
    </row>
    <row r="13" spans="1:17" ht="16">
      <c r="F13" s="11"/>
      <c r="G13" s="5"/>
    </row>
    <row r="14" spans="1:17" ht="16">
      <c r="F14" s="11"/>
      <c r="G14" s="5"/>
    </row>
    <row r="15" spans="1:17" ht="16">
      <c r="F15" s="11"/>
      <c r="G15" s="5"/>
    </row>
    <row r="16" spans="1:17" ht="16">
      <c r="F16" s="11"/>
      <c r="G16" s="5"/>
    </row>
    <row r="17" spans="3:7" ht="16">
      <c r="F17" s="11"/>
      <c r="G17" s="5"/>
    </row>
    <row r="18" spans="3:7">
      <c r="G18" s="5"/>
    </row>
    <row r="19" spans="3:7" ht="18">
      <c r="C19" s="12"/>
      <c r="D19" s="12"/>
      <c r="E19" s="5"/>
      <c r="F19" s="10"/>
      <c r="G19" s="5"/>
    </row>
    <row r="20" spans="3:7" ht="16">
      <c r="C20" s="41"/>
      <c r="D20" s="41"/>
      <c r="E20" s="5"/>
      <c r="F20" s="10"/>
      <c r="G20" s="5"/>
    </row>
    <row r="21" spans="3:7" ht="14">
      <c r="C21" s="13"/>
      <c r="D21" s="14"/>
      <c r="E21" s="5"/>
      <c r="F21" s="10"/>
      <c r="G21" s="5"/>
    </row>
    <row r="22" spans="3:7" ht="14">
      <c r="C22" s="1"/>
      <c r="D22" s="1"/>
      <c r="E22" s="1"/>
      <c r="F22" s="42"/>
      <c r="G22" s="1"/>
    </row>
    <row r="23" spans="3:7">
      <c r="E23" s="18"/>
      <c r="F23" s="19"/>
      <c r="G23" s="17"/>
    </row>
    <row r="24" spans="3:7">
      <c r="E24" s="18"/>
      <c r="F24" s="19"/>
      <c r="G24" s="17"/>
    </row>
    <row r="25" spans="3:7">
      <c r="E25" s="5"/>
      <c r="F25" s="10"/>
      <c r="G25" s="5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7.6640625" style="5" bestFit="1" customWidth="1"/>
    <col min="4" max="4" width="21.5" style="5" bestFit="1" customWidth="1"/>
    <col min="5" max="5" width="10.5" style="10" bestFit="1" customWidth="1"/>
    <col min="6" max="6" width="33.1640625" style="5" bestFit="1" customWidth="1"/>
    <col min="7" max="7" width="4.5" style="18" customWidth="1"/>
    <col min="8" max="9" width="5.5" style="18" customWidth="1"/>
    <col min="10" max="10" width="4.83203125" style="18" customWidth="1"/>
    <col min="11" max="13" width="4.5" style="18" customWidth="1"/>
    <col min="14" max="14" width="4.83203125" style="18" customWidth="1"/>
    <col min="15" max="15" width="7.83203125" style="6" bestFit="1" customWidth="1"/>
    <col min="16" max="16" width="8.5" style="6" bestFit="1" customWidth="1"/>
    <col min="17" max="17" width="16.83203125" style="5" bestFit="1" customWidth="1"/>
    <col min="18" max="16384" width="9.1640625" style="3"/>
  </cols>
  <sheetData>
    <row r="1" spans="1:17" s="2" customFormat="1" ht="29" customHeight="1">
      <c r="A1" s="55" t="s">
        <v>284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63</v>
      </c>
      <c r="H3" s="67"/>
      <c r="I3" s="67"/>
      <c r="J3" s="67"/>
      <c r="K3" s="67" t="s">
        <v>44</v>
      </c>
      <c r="L3" s="67"/>
      <c r="M3" s="67"/>
      <c r="N3" s="67"/>
      <c r="O3" s="49" t="s">
        <v>1</v>
      </c>
      <c r="P3" s="49" t="s">
        <v>3</v>
      </c>
      <c r="Q3" s="51" t="s">
        <v>2</v>
      </c>
    </row>
    <row r="4" spans="1:17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0"/>
      <c r="P4" s="50"/>
      <c r="Q4" s="52"/>
    </row>
    <row r="5" spans="1:17" ht="16">
      <c r="A5" s="53" t="s">
        <v>17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20" t="s">
        <v>16</v>
      </c>
      <c r="B6" s="7" t="s">
        <v>76</v>
      </c>
      <c r="C6" s="7" t="s">
        <v>301</v>
      </c>
      <c r="D6" s="7" t="s">
        <v>64</v>
      </c>
      <c r="E6" s="8" t="s">
        <v>325</v>
      </c>
      <c r="F6" s="7" t="s">
        <v>310</v>
      </c>
      <c r="G6" s="22" t="s">
        <v>60</v>
      </c>
      <c r="H6" s="21" t="s">
        <v>32</v>
      </c>
      <c r="I6" s="21" t="s">
        <v>55</v>
      </c>
      <c r="J6" s="20"/>
      <c r="K6" s="21" t="s">
        <v>51</v>
      </c>
      <c r="L6" s="21" t="s">
        <v>52</v>
      </c>
      <c r="M6" s="21" t="s">
        <v>8</v>
      </c>
      <c r="N6" s="20"/>
      <c r="O6" s="9" t="str">
        <f>"115,0"</f>
        <v>115,0</v>
      </c>
      <c r="P6" s="9" t="str">
        <f>"81,3625"</f>
        <v>81,3625</v>
      </c>
      <c r="Q6" s="7" t="s">
        <v>65</v>
      </c>
    </row>
    <row r="8" spans="1:17" ht="16">
      <c r="A8" s="45" t="s">
        <v>66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7">
      <c r="A9" s="29" t="s">
        <v>16</v>
      </c>
      <c r="B9" s="23" t="s">
        <v>77</v>
      </c>
      <c r="C9" s="23" t="s">
        <v>67</v>
      </c>
      <c r="D9" s="23" t="s">
        <v>68</v>
      </c>
      <c r="E9" s="24" t="s">
        <v>323</v>
      </c>
      <c r="F9" s="23" t="s">
        <v>310</v>
      </c>
      <c r="G9" s="30" t="s">
        <v>69</v>
      </c>
      <c r="H9" s="30" t="s">
        <v>70</v>
      </c>
      <c r="I9" s="31" t="s">
        <v>71</v>
      </c>
      <c r="J9" s="29"/>
      <c r="K9" s="30" t="s">
        <v>32</v>
      </c>
      <c r="L9" s="30" t="s">
        <v>56</v>
      </c>
      <c r="M9" s="30" t="s">
        <v>39</v>
      </c>
      <c r="N9" s="29"/>
      <c r="O9" s="25" t="str">
        <f>"175,0"</f>
        <v>175,0</v>
      </c>
      <c r="P9" s="25" t="str">
        <f>"114,7388"</f>
        <v>114,7388</v>
      </c>
      <c r="Q9" s="23" t="s">
        <v>75</v>
      </c>
    </row>
    <row r="10" spans="1:17">
      <c r="A10" s="32" t="s">
        <v>78</v>
      </c>
      <c r="B10" s="26" t="s">
        <v>79</v>
      </c>
      <c r="C10" s="26" t="s">
        <v>72</v>
      </c>
      <c r="D10" s="26" t="s">
        <v>73</v>
      </c>
      <c r="E10" s="27" t="s">
        <v>323</v>
      </c>
      <c r="F10" s="26" t="s">
        <v>310</v>
      </c>
      <c r="G10" s="33" t="s">
        <v>56</v>
      </c>
      <c r="H10" s="33" t="s">
        <v>39</v>
      </c>
      <c r="I10" s="33" t="s">
        <v>74</v>
      </c>
      <c r="J10" s="32"/>
      <c r="K10" s="33" t="s">
        <v>60</v>
      </c>
      <c r="L10" s="34" t="s">
        <v>55</v>
      </c>
      <c r="M10" s="33" t="s">
        <v>57</v>
      </c>
      <c r="N10" s="32"/>
      <c r="O10" s="28" t="str">
        <f>"157,5"</f>
        <v>157,5</v>
      </c>
      <c r="P10" s="28" t="str">
        <f>"101,9261"</f>
        <v>101,9261</v>
      </c>
      <c r="Q10" s="26" t="s">
        <v>75</v>
      </c>
    </row>
    <row r="12" spans="1:17" ht="16">
      <c r="F12" s="11"/>
      <c r="G12" s="5"/>
    </row>
    <row r="13" spans="1:17" ht="16">
      <c r="F13" s="11"/>
      <c r="G13" s="5"/>
    </row>
    <row r="14" spans="1:17" ht="16">
      <c r="F14" s="11"/>
      <c r="G14" s="5"/>
    </row>
    <row r="15" spans="1:17" ht="16">
      <c r="F15" s="11"/>
      <c r="G15" s="5"/>
    </row>
    <row r="16" spans="1:17" ht="16">
      <c r="F16" s="11"/>
      <c r="G16" s="5"/>
    </row>
    <row r="17" spans="3:7" ht="16">
      <c r="F17" s="11"/>
      <c r="G17" s="5"/>
    </row>
    <row r="18" spans="3:7" ht="16">
      <c r="F18" s="11"/>
      <c r="G18" s="5"/>
    </row>
    <row r="19" spans="3:7">
      <c r="G19" s="5"/>
    </row>
    <row r="20" spans="3:7" ht="18">
      <c r="C20" s="12"/>
      <c r="D20" s="12"/>
      <c r="E20" s="5"/>
      <c r="F20" s="10"/>
      <c r="G20" s="5"/>
    </row>
    <row r="21" spans="3:7" ht="16">
      <c r="C21" s="41"/>
      <c r="D21" s="41"/>
      <c r="E21" s="5"/>
      <c r="F21" s="10"/>
      <c r="G21" s="5"/>
    </row>
    <row r="22" spans="3:7" ht="14">
      <c r="C22" s="13"/>
      <c r="D22" s="14"/>
      <c r="E22" s="5"/>
      <c r="F22" s="10"/>
      <c r="G22" s="5"/>
    </row>
    <row r="23" spans="3:7" ht="14">
      <c r="C23" s="1"/>
      <c r="D23" s="1"/>
      <c r="E23" s="1"/>
      <c r="F23" s="42"/>
      <c r="G23" s="1"/>
    </row>
    <row r="24" spans="3:7">
      <c r="E24" s="18"/>
      <c r="F24" s="19"/>
      <c r="G24" s="17"/>
    </row>
    <row r="25" spans="3:7">
      <c r="E25" s="5"/>
      <c r="F25" s="10"/>
      <c r="G25" s="5"/>
    </row>
    <row r="26" spans="3:7" ht="14">
      <c r="C26" s="13"/>
      <c r="D26" s="14"/>
      <c r="E26" s="5"/>
      <c r="F26" s="10"/>
      <c r="G26" s="5"/>
    </row>
    <row r="27" spans="3:7" ht="14">
      <c r="C27" s="1"/>
      <c r="D27" s="1"/>
      <c r="E27" s="1"/>
      <c r="F27" s="42"/>
      <c r="G27" s="1"/>
    </row>
    <row r="28" spans="3:7">
      <c r="E28" s="18"/>
      <c r="F28" s="19"/>
      <c r="G28" s="17"/>
    </row>
    <row r="29" spans="3:7">
      <c r="E29" s="18"/>
      <c r="F29" s="19"/>
      <c r="G29" s="17"/>
    </row>
    <row r="30" spans="3:7">
      <c r="E30" s="5"/>
      <c r="F30" s="10"/>
      <c r="G30" s="5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5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3.1640625" style="5" bestFit="1" customWidth="1"/>
    <col min="7" max="9" width="4.5" style="18" customWidth="1"/>
    <col min="10" max="10" width="4.83203125" style="18" customWidth="1"/>
    <col min="11" max="11" width="10.5" style="6" bestFit="1" customWidth="1"/>
    <col min="12" max="12" width="7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55" t="s">
        <v>285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44</v>
      </c>
      <c r="H3" s="67"/>
      <c r="I3" s="67"/>
      <c r="J3" s="67"/>
      <c r="K3" s="49" t="s">
        <v>15</v>
      </c>
      <c r="L3" s="49" t="s">
        <v>3</v>
      </c>
      <c r="M3" s="51" t="s">
        <v>2</v>
      </c>
    </row>
    <row r="4" spans="1:13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23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0" t="s">
        <v>16</v>
      </c>
      <c r="B6" s="7" t="s">
        <v>61</v>
      </c>
      <c r="C6" s="7" t="s">
        <v>49</v>
      </c>
      <c r="D6" s="7" t="s">
        <v>50</v>
      </c>
      <c r="E6" s="8" t="s">
        <v>323</v>
      </c>
      <c r="F6" s="7" t="s">
        <v>310</v>
      </c>
      <c r="G6" s="21" t="s">
        <v>51</v>
      </c>
      <c r="H6" s="21" t="s">
        <v>52</v>
      </c>
      <c r="I6" s="21" t="s">
        <v>8</v>
      </c>
      <c r="J6" s="20"/>
      <c r="K6" s="9" t="str">
        <f>"47,5"</f>
        <v>47,5</v>
      </c>
      <c r="L6" s="9" t="str">
        <f>"40,3513"</f>
        <v>40,3513</v>
      </c>
      <c r="M6" s="7" t="s">
        <v>27</v>
      </c>
    </row>
    <row r="8" spans="1:13" ht="16">
      <c r="A8" s="45" t="s">
        <v>7</v>
      </c>
      <c r="B8" s="45"/>
      <c r="C8" s="46"/>
      <c r="D8" s="46"/>
      <c r="E8" s="46"/>
      <c r="F8" s="46"/>
      <c r="G8" s="46"/>
      <c r="H8" s="46"/>
      <c r="I8" s="46"/>
      <c r="J8" s="46"/>
    </row>
    <row r="9" spans="1:13">
      <c r="A9" s="20" t="s">
        <v>16</v>
      </c>
      <c r="B9" s="7" t="s">
        <v>62</v>
      </c>
      <c r="C9" s="7" t="s">
        <v>53</v>
      </c>
      <c r="D9" s="7" t="s">
        <v>54</v>
      </c>
      <c r="E9" s="8" t="s">
        <v>323</v>
      </c>
      <c r="F9" s="7" t="s">
        <v>310</v>
      </c>
      <c r="G9" s="22" t="s">
        <v>58</v>
      </c>
      <c r="H9" s="21" t="s">
        <v>59</v>
      </c>
      <c r="I9" s="21" t="s">
        <v>60</v>
      </c>
      <c r="J9" s="20"/>
      <c r="K9" s="9" t="str">
        <f>"60,0"</f>
        <v>60,0</v>
      </c>
      <c r="L9" s="9" t="str">
        <f>"45,4830"</f>
        <v>45,4830</v>
      </c>
      <c r="M9" s="7" t="s">
        <v>27</v>
      </c>
    </row>
    <row r="11" spans="1:13" ht="16">
      <c r="F11" s="11"/>
      <c r="G11" s="5"/>
      <c r="K11" s="18"/>
      <c r="M11" s="6"/>
    </row>
    <row r="12" spans="1:13" ht="16">
      <c r="F12" s="11"/>
      <c r="G12" s="5"/>
      <c r="K12" s="18"/>
      <c r="M12" s="6"/>
    </row>
    <row r="13" spans="1:13" ht="16">
      <c r="F13" s="11"/>
      <c r="G13" s="5"/>
      <c r="K13" s="18"/>
      <c r="M13" s="6"/>
    </row>
    <row r="14" spans="1:13" ht="16">
      <c r="F14" s="11"/>
      <c r="G14" s="5"/>
      <c r="K14" s="18"/>
      <c r="M14" s="6"/>
    </row>
    <row r="15" spans="1:13" ht="16">
      <c r="F15" s="11"/>
      <c r="G15" s="5"/>
      <c r="K15" s="18"/>
      <c r="M15" s="6"/>
    </row>
    <row r="16" spans="1:13" ht="16">
      <c r="F16" s="11"/>
      <c r="G16" s="5"/>
      <c r="K16" s="18"/>
      <c r="M16" s="6"/>
    </row>
    <row r="17" spans="3:13" ht="16">
      <c r="F17" s="11"/>
      <c r="G17" s="5"/>
      <c r="K17" s="18"/>
      <c r="M17" s="6"/>
    </row>
    <row r="18" spans="3:13">
      <c r="G18" s="5"/>
      <c r="K18" s="18"/>
      <c r="M18" s="6"/>
    </row>
    <row r="19" spans="3:13" ht="18">
      <c r="C19" s="12"/>
      <c r="D19" s="12"/>
      <c r="E19" s="5"/>
      <c r="F19" s="10"/>
      <c r="G19" s="5"/>
      <c r="K19" s="18"/>
      <c r="M19" s="6"/>
    </row>
    <row r="20" spans="3:13" ht="16">
      <c r="C20" s="41"/>
      <c r="D20" s="41"/>
      <c r="E20" s="5"/>
      <c r="F20" s="10"/>
      <c r="G20" s="5"/>
      <c r="K20" s="18"/>
      <c r="M20" s="6"/>
    </row>
    <row r="21" spans="3:13" ht="14">
      <c r="C21" s="13"/>
      <c r="D21" s="14"/>
      <c r="E21" s="5"/>
      <c r="F21" s="10"/>
      <c r="G21" s="5"/>
      <c r="K21" s="18"/>
      <c r="M21" s="6"/>
    </row>
    <row r="22" spans="3:13" ht="14">
      <c r="C22" s="1"/>
      <c r="D22" s="1"/>
      <c r="E22" s="1"/>
      <c r="F22" s="42"/>
      <c r="G22" s="1"/>
      <c r="K22" s="18"/>
      <c r="M22" s="6"/>
    </row>
    <row r="23" spans="3:13">
      <c r="E23" s="18"/>
      <c r="F23" s="19"/>
      <c r="G23" s="17"/>
      <c r="K23" s="18"/>
      <c r="M23" s="6"/>
    </row>
    <row r="24" spans="3:13">
      <c r="E24" s="18"/>
      <c r="F24" s="19"/>
      <c r="G24" s="17"/>
      <c r="K24" s="18"/>
      <c r="M24" s="6"/>
    </row>
    <row r="25" spans="3:13">
      <c r="E25" s="5"/>
      <c r="F25" s="10"/>
      <c r="G25" s="5"/>
      <c r="K25" s="18"/>
      <c r="M25" s="6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9" style="5" bestFit="1" customWidth="1"/>
    <col min="4" max="4" width="21.5" style="5" bestFit="1" customWidth="1"/>
    <col min="5" max="5" width="10.5" style="10" bestFit="1" customWidth="1"/>
    <col min="6" max="6" width="33.1640625" style="5" bestFit="1" customWidth="1"/>
    <col min="7" max="9" width="4.5" style="18" customWidth="1"/>
    <col min="10" max="10" width="4.83203125" style="18" customWidth="1"/>
    <col min="11" max="11" width="10.5" style="6" bestFit="1" customWidth="1"/>
    <col min="12" max="12" width="7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55" t="s">
        <v>286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44</v>
      </c>
      <c r="H3" s="67"/>
      <c r="I3" s="67"/>
      <c r="J3" s="67"/>
      <c r="K3" s="49" t="s">
        <v>15</v>
      </c>
      <c r="L3" s="49" t="s">
        <v>3</v>
      </c>
      <c r="M3" s="51" t="s">
        <v>2</v>
      </c>
    </row>
    <row r="4" spans="1:13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45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0" t="s">
        <v>16</v>
      </c>
      <c r="B6" s="7" t="s">
        <v>48</v>
      </c>
      <c r="C6" s="7" t="s">
        <v>302</v>
      </c>
      <c r="D6" s="7" t="s">
        <v>46</v>
      </c>
      <c r="E6" s="8" t="s">
        <v>326</v>
      </c>
      <c r="F6" s="7" t="s">
        <v>310</v>
      </c>
      <c r="G6" s="21" t="s">
        <v>19</v>
      </c>
      <c r="H6" s="21" t="s">
        <v>20</v>
      </c>
      <c r="I6" s="22" t="s">
        <v>47</v>
      </c>
      <c r="J6" s="20"/>
      <c r="K6" s="9" t="str">
        <f>"15,0"</f>
        <v>15,0</v>
      </c>
      <c r="L6" s="9" t="str">
        <f>"19,5015"</f>
        <v>19,5015</v>
      </c>
      <c r="M6" s="7"/>
    </row>
    <row r="8" spans="1:13" ht="16">
      <c r="F8" s="11"/>
      <c r="G8" s="5"/>
      <c r="K8" s="18"/>
      <c r="M8" s="6"/>
    </row>
    <row r="9" spans="1:13" ht="16">
      <c r="F9" s="11"/>
      <c r="G9" s="5"/>
      <c r="K9" s="18"/>
      <c r="M9" s="6"/>
    </row>
    <row r="10" spans="1:13" ht="16">
      <c r="F10" s="11"/>
      <c r="G10" s="5"/>
      <c r="K10" s="18"/>
      <c r="M10" s="6"/>
    </row>
    <row r="11" spans="1:13" ht="16">
      <c r="F11" s="11"/>
      <c r="G11" s="5"/>
      <c r="K11" s="18"/>
      <c r="M11" s="6"/>
    </row>
    <row r="12" spans="1:13" ht="16">
      <c r="F12" s="11"/>
      <c r="G12" s="5"/>
      <c r="K12" s="18"/>
      <c r="M12" s="6"/>
    </row>
    <row r="13" spans="1:13" ht="16">
      <c r="F13" s="11"/>
      <c r="G13" s="5"/>
      <c r="K13" s="18"/>
      <c r="M13" s="6"/>
    </row>
    <row r="14" spans="1:13" ht="16">
      <c r="F14" s="11"/>
      <c r="G14" s="5"/>
      <c r="K14" s="18"/>
      <c r="M14" s="6"/>
    </row>
    <row r="15" spans="1:13">
      <c r="G15" s="5"/>
      <c r="K15" s="18"/>
      <c r="M15" s="6"/>
    </row>
    <row r="16" spans="1:13" ht="18">
      <c r="C16" s="12"/>
      <c r="D16" s="12"/>
      <c r="E16" s="5"/>
      <c r="F16" s="10"/>
      <c r="G16" s="5"/>
      <c r="K16" s="18"/>
      <c r="M16" s="6"/>
    </row>
    <row r="17" spans="3:13" ht="16">
      <c r="C17" s="41"/>
      <c r="D17" s="41"/>
      <c r="E17" s="5"/>
      <c r="F17" s="10"/>
      <c r="G17" s="5"/>
      <c r="K17" s="18"/>
      <c r="M17" s="6"/>
    </row>
    <row r="18" spans="3:13" ht="14">
      <c r="C18" s="13"/>
      <c r="D18" s="14"/>
      <c r="E18" s="5"/>
      <c r="F18" s="10"/>
      <c r="G18" s="5"/>
      <c r="K18" s="18"/>
      <c r="M18" s="6"/>
    </row>
    <row r="19" spans="3:13" ht="14">
      <c r="C19" s="1"/>
      <c r="D19" s="1"/>
      <c r="E19" s="1"/>
      <c r="F19" s="42"/>
      <c r="G19" s="1"/>
      <c r="K19" s="18"/>
      <c r="M19" s="6"/>
    </row>
    <row r="20" spans="3:13">
      <c r="E20" s="18"/>
      <c r="F20" s="19"/>
      <c r="G20" s="17"/>
      <c r="K20" s="18"/>
      <c r="M20" s="6"/>
    </row>
    <row r="21" spans="3:13">
      <c r="E21" s="5"/>
      <c r="F21" s="10"/>
      <c r="G21" s="5"/>
      <c r="K21" s="18"/>
      <c r="M21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6640625" style="5" bestFit="1" customWidth="1"/>
    <col min="4" max="4" width="21.5" style="5" bestFit="1" customWidth="1"/>
    <col min="5" max="5" width="10.5" style="10" bestFit="1" customWidth="1"/>
    <col min="6" max="6" width="33.6640625" style="5" bestFit="1" customWidth="1"/>
    <col min="7" max="7" width="4.6640625" style="18" bestFit="1" customWidth="1"/>
    <col min="8" max="9" width="4.5" style="18" customWidth="1"/>
    <col min="10" max="10" width="4.83203125" style="18" customWidth="1"/>
    <col min="11" max="11" width="10.5" style="6" bestFit="1" customWidth="1"/>
    <col min="12" max="12" width="7.5" style="6" bestFit="1" customWidth="1"/>
    <col min="13" max="13" width="16.83203125" style="5" bestFit="1" customWidth="1"/>
    <col min="14" max="16384" width="9.1640625" style="3"/>
  </cols>
  <sheetData>
    <row r="1" spans="1:13" s="2" customFormat="1" ht="29" customHeight="1">
      <c r="A1" s="55" t="s">
        <v>279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44</v>
      </c>
      <c r="H3" s="67"/>
      <c r="I3" s="67"/>
      <c r="J3" s="67"/>
      <c r="K3" s="49" t="s">
        <v>15</v>
      </c>
      <c r="L3" s="49" t="s">
        <v>3</v>
      </c>
      <c r="M3" s="51" t="s">
        <v>2</v>
      </c>
    </row>
    <row r="4" spans="1:13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41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0" t="s">
        <v>16</v>
      </c>
      <c r="B6" s="7" t="s">
        <v>114</v>
      </c>
      <c r="C6" s="7" t="s">
        <v>303</v>
      </c>
      <c r="D6" s="7" t="s">
        <v>111</v>
      </c>
      <c r="E6" s="8" t="s">
        <v>325</v>
      </c>
      <c r="F6" s="7" t="s">
        <v>312</v>
      </c>
      <c r="G6" s="21" t="s">
        <v>112</v>
      </c>
      <c r="H6" s="21" t="s">
        <v>43</v>
      </c>
      <c r="I6" s="22" t="s">
        <v>113</v>
      </c>
      <c r="J6" s="20"/>
      <c r="K6" s="9" t="str">
        <f>"35,0"</f>
        <v>35,0</v>
      </c>
      <c r="L6" s="9" t="str">
        <f>"32,0180"</f>
        <v>32,0180</v>
      </c>
      <c r="M6" s="7" t="s">
        <v>75</v>
      </c>
    </row>
    <row r="8" spans="1:13" ht="16">
      <c r="F8" s="11"/>
      <c r="G8" s="5"/>
      <c r="K8" s="18"/>
      <c r="M8" s="6"/>
    </row>
    <row r="9" spans="1:13" ht="16">
      <c r="F9" s="11"/>
      <c r="G9" s="5"/>
      <c r="K9" s="18"/>
      <c r="M9" s="6"/>
    </row>
    <row r="10" spans="1:13" ht="16">
      <c r="F10" s="11"/>
      <c r="G10" s="5"/>
      <c r="K10" s="18"/>
      <c r="M10" s="6"/>
    </row>
    <row r="11" spans="1:13" ht="16">
      <c r="F11" s="11"/>
      <c r="G11" s="5"/>
      <c r="K11" s="18"/>
      <c r="M11" s="6"/>
    </row>
    <row r="12" spans="1:13" ht="16">
      <c r="F12" s="11"/>
      <c r="G12" s="5"/>
      <c r="K12" s="18"/>
      <c r="M12" s="6"/>
    </row>
    <row r="13" spans="1:13" ht="16">
      <c r="F13" s="11"/>
      <c r="G13" s="5"/>
      <c r="K13" s="18"/>
      <c r="M13" s="6"/>
    </row>
    <row r="14" spans="1:13">
      <c r="G14" s="5"/>
      <c r="K14" s="18"/>
      <c r="M14" s="6"/>
    </row>
    <row r="15" spans="1:13" ht="18">
      <c r="C15" s="12"/>
      <c r="D15" s="12"/>
      <c r="E15" s="5"/>
      <c r="F15" s="10"/>
      <c r="G15" s="5"/>
      <c r="K15" s="18"/>
      <c r="M15" s="6"/>
    </row>
    <row r="16" spans="1:13" ht="16">
      <c r="C16" s="41"/>
      <c r="D16" s="41"/>
      <c r="E16" s="5"/>
      <c r="F16" s="10"/>
      <c r="G16" s="5"/>
      <c r="K16" s="18"/>
      <c r="M16" s="6"/>
    </row>
    <row r="17" spans="3:13" ht="14">
      <c r="C17" s="13"/>
      <c r="D17" s="14"/>
      <c r="E17" s="5"/>
      <c r="F17" s="10"/>
      <c r="G17" s="5"/>
      <c r="K17" s="18"/>
      <c r="M17" s="6"/>
    </row>
    <row r="18" spans="3:13" ht="14">
      <c r="C18" s="1"/>
      <c r="D18" s="1"/>
      <c r="E18" s="1"/>
      <c r="F18" s="42"/>
      <c r="G18" s="1"/>
      <c r="K18" s="18"/>
      <c r="M18" s="6"/>
    </row>
    <row r="19" spans="3:13">
      <c r="E19" s="18"/>
      <c r="F19" s="19"/>
      <c r="G19" s="17"/>
      <c r="K19" s="18"/>
      <c r="M19" s="6"/>
    </row>
    <row r="20" spans="3:13">
      <c r="E20" s="5"/>
      <c r="F20" s="10"/>
      <c r="G20" s="5"/>
      <c r="K20" s="18"/>
      <c r="M20" s="6"/>
    </row>
  </sheetData>
  <mergeCells count="12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9"/>
  <sheetViews>
    <sheetView tabSelected="1"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21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3.6640625" style="5" bestFit="1" customWidth="1"/>
    <col min="7" max="7" width="4.6640625" style="18" bestFit="1" customWidth="1"/>
    <col min="8" max="9" width="4.5" style="18" customWidth="1"/>
    <col min="10" max="10" width="4.83203125" style="18" customWidth="1"/>
    <col min="11" max="11" width="10.5" style="6" bestFit="1" customWidth="1"/>
    <col min="12" max="12" width="7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55" t="s">
        <v>280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44</v>
      </c>
      <c r="H3" s="67"/>
      <c r="I3" s="67"/>
      <c r="J3" s="67"/>
      <c r="K3" s="49" t="s">
        <v>15</v>
      </c>
      <c r="L3" s="49" t="s">
        <v>3</v>
      </c>
      <c r="M3" s="51" t="s">
        <v>2</v>
      </c>
    </row>
    <row r="4" spans="1:13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42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0" t="s">
        <v>16</v>
      </c>
      <c r="B6" s="7" t="s">
        <v>107</v>
      </c>
      <c r="C6" s="7" t="s">
        <v>304</v>
      </c>
      <c r="D6" s="7" t="s">
        <v>96</v>
      </c>
      <c r="E6" s="8" t="s">
        <v>325</v>
      </c>
      <c r="F6" s="7" t="s">
        <v>312</v>
      </c>
      <c r="G6" s="21" t="s">
        <v>24</v>
      </c>
      <c r="H6" s="21" t="s">
        <v>97</v>
      </c>
      <c r="I6" s="21" t="s">
        <v>26</v>
      </c>
      <c r="J6" s="20"/>
      <c r="K6" s="9" t="str">
        <f>"25,0"</f>
        <v>25,0</v>
      </c>
      <c r="L6" s="9" t="str">
        <f>"27,1300"</f>
        <v>27,1300</v>
      </c>
      <c r="M6" s="7" t="s">
        <v>75</v>
      </c>
    </row>
    <row r="8" spans="1:13" ht="16">
      <c r="A8" s="45" t="s">
        <v>17</v>
      </c>
      <c r="B8" s="45"/>
      <c r="C8" s="46"/>
      <c r="D8" s="46"/>
      <c r="E8" s="46"/>
      <c r="F8" s="46"/>
      <c r="G8" s="46"/>
      <c r="H8" s="46"/>
      <c r="I8" s="46"/>
      <c r="J8" s="46"/>
    </row>
    <row r="9" spans="1:13">
      <c r="A9" s="20" t="s">
        <v>16</v>
      </c>
      <c r="B9" s="7" t="s">
        <v>108</v>
      </c>
      <c r="C9" s="7" t="s">
        <v>98</v>
      </c>
      <c r="D9" s="7" t="s">
        <v>99</v>
      </c>
      <c r="E9" s="8" t="s">
        <v>323</v>
      </c>
      <c r="F9" s="7" t="s">
        <v>310</v>
      </c>
      <c r="G9" s="21" t="s">
        <v>59</v>
      </c>
      <c r="H9" s="21" t="s">
        <v>60</v>
      </c>
      <c r="I9" s="22" t="s">
        <v>100</v>
      </c>
      <c r="J9" s="20"/>
      <c r="K9" s="9" t="str">
        <f>"60,0"</f>
        <v>60,0</v>
      </c>
      <c r="L9" s="9" t="str">
        <f>"41,7270"</f>
        <v>41,7270</v>
      </c>
      <c r="M9" s="7" t="s">
        <v>269</v>
      </c>
    </row>
    <row r="11" spans="1:13" ht="16">
      <c r="A11" s="45" t="s">
        <v>101</v>
      </c>
      <c r="B11" s="45"/>
      <c r="C11" s="46"/>
      <c r="D11" s="46"/>
      <c r="E11" s="46"/>
      <c r="F11" s="46"/>
      <c r="G11" s="46"/>
      <c r="H11" s="46"/>
      <c r="I11" s="46"/>
      <c r="J11" s="46"/>
    </row>
    <row r="12" spans="1:13">
      <c r="A12" s="20" t="s">
        <v>16</v>
      </c>
      <c r="B12" s="7" t="s">
        <v>109</v>
      </c>
      <c r="C12" s="7" t="s">
        <v>305</v>
      </c>
      <c r="D12" s="7" t="s">
        <v>102</v>
      </c>
      <c r="E12" s="8" t="s">
        <v>330</v>
      </c>
      <c r="F12" s="7" t="s">
        <v>320</v>
      </c>
      <c r="G12" s="21" t="s">
        <v>32</v>
      </c>
      <c r="H12" s="22" t="s">
        <v>56</v>
      </c>
      <c r="I12" s="22" t="s">
        <v>56</v>
      </c>
      <c r="J12" s="20"/>
      <c r="K12" s="9" t="str">
        <f>"65,0"</f>
        <v>65,0</v>
      </c>
      <c r="L12" s="9" t="str">
        <f>"49,2377"</f>
        <v>49,2377</v>
      </c>
      <c r="M12" s="7"/>
    </row>
    <row r="14" spans="1:13" ht="16">
      <c r="A14" s="45" t="s">
        <v>103</v>
      </c>
      <c r="B14" s="45"/>
      <c r="C14" s="46"/>
      <c r="D14" s="46"/>
      <c r="E14" s="46"/>
      <c r="F14" s="46"/>
      <c r="G14" s="46"/>
      <c r="H14" s="46"/>
      <c r="I14" s="46"/>
      <c r="J14" s="46"/>
    </row>
    <row r="15" spans="1:13">
      <c r="A15" s="20" t="s">
        <v>16</v>
      </c>
      <c r="B15" s="7" t="s">
        <v>110</v>
      </c>
      <c r="C15" s="7" t="s">
        <v>104</v>
      </c>
      <c r="D15" s="7" t="s">
        <v>105</v>
      </c>
      <c r="E15" s="8" t="s">
        <v>323</v>
      </c>
      <c r="F15" s="7" t="s">
        <v>310</v>
      </c>
      <c r="G15" s="21" t="s">
        <v>56</v>
      </c>
      <c r="H15" s="21" t="s">
        <v>39</v>
      </c>
      <c r="I15" s="22" t="s">
        <v>106</v>
      </c>
      <c r="J15" s="20"/>
      <c r="K15" s="9" t="str">
        <f>"75,0"</f>
        <v>75,0</v>
      </c>
      <c r="L15" s="9" t="str">
        <f>"38,6906"</f>
        <v>38,6906</v>
      </c>
      <c r="M15" s="7"/>
    </row>
    <row r="17" spans="3:13" ht="16">
      <c r="F17" s="11"/>
      <c r="G17" s="5"/>
      <c r="K17" s="18"/>
      <c r="M17" s="6"/>
    </row>
    <row r="18" spans="3:13" ht="16">
      <c r="F18" s="11"/>
      <c r="G18" s="5"/>
      <c r="K18" s="18"/>
      <c r="M18" s="6"/>
    </row>
    <row r="19" spans="3:13" ht="16">
      <c r="F19" s="11"/>
      <c r="G19" s="5"/>
      <c r="K19" s="18"/>
      <c r="M19" s="6"/>
    </row>
    <row r="20" spans="3:13" ht="16">
      <c r="F20" s="11"/>
      <c r="G20" s="5"/>
      <c r="K20" s="18"/>
      <c r="M20" s="6"/>
    </row>
    <row r="21" spans="3:13" ht="16">
      <c r="F21" s="11"/>
      <c r="G21" s="5"/>
      <c r="K21" s="18"/>
      <c r="M21" s="6"/>
    </row>
    <row r="22" spans="3:13" ht="16">
      <c r="F22" s="11"/>
      <c r="G22" s="5"/>
      <c r="K22" s="18"/>
      <c r="M22" s="6"/>
    </row>
    <row r="23" spans="3:13" ht="16">
      <c r="F23" s="11"/>
      <c r="G23" s="5"/>
      <c r="K23" s="18"/>
      <c r="M23" s="6"/>
    </row>
    <row r="24" spans="3:13">
      <c r="G24" s="5"/>
      <c r="K24" s="18"/>
      <c r="M24" s="6"/>
    </row>
    <row r="25" spans="3:13" ht="18">
      <c r="C25" s="12"/>
      <c r="D25" s="12"/>
      <c r="E25" s="5"/>
      <c r="F25" s="10"/>
      <c r="G25" s="5"/>
      <c r="K25" s="18"/>
      <c r="M25" s="6"/>
    </row>
    <row r="26" spans="3:13" ht="16">
      <c r="C26" s="41"/>
      <c r="D26" s="41"/>
      <c r="E26" s="5"/>
      <c r="F26" s="10"/>
      <c r="G26" s="5"/>
      <c r="K26" s="18"/>
      <c r="M26" s="6"/>
    </row>
    <row r="27" spans="3:13" ht="14">
      <c r="C27" s="13"/>
      <c r="D27" s="14"/>
      <c r="E27" s="5"/>
      <c r="F27" s="10"/>
      <c r="G27" s="5"/>
      <c r="K27" s="18"/>
      <c r="M27" s="6"/>
    </row>
    <row r="28" spans="3:13" ht="14">
      <c r="C28" s="1"/>
      <c r="D28" s="1"/>
      <c r="E28" s="1"/>
      <c r="F28" s="42"/>
      <c r="G28" s="1"/>
      <c r="K28" s="18"/>
      <c r="M28" s="6"/>
    </row>
    <row r="29" spans="3:13">
      <c r="E29" s="18"/>
      <c r="F29" s="19"/>
      <c r="G29" s="17"/>
      <c r="K29" s="18"/>
      <c r="M29" s="6"/>
    </row>
    <row r="30" spans="3:13">
      <c r="E30" s="5"/>
      <c r="F30" s="10"/>
      <c r="G30" s="5"/>
      <c r="K30" s="18"/>
      <c r="M30" s="6"/>
    </row>
    <row r="31" spans="3:13" ht="14">
      <c r="C31" s="13"/>
      <c r="D31" s="14"/>
      <c r="E31" s="5"/>
      <c r="F31" s="10"/>
      <c r="G31" s="5"/>
      <c r="K31" s="18"/>
      <c r="M31" s="6"/>
    </row>
    <row r="32" spans="3:13" ht="14">
      <c r="C32" s="1"/>
      <c r="D32" s="1"/>
      <c r="E32" s="1"/>
      <c r="F32" s="42"/>
      <c r="G32" s="1"/>
      <c r="K32" s="18"/>
      <c r="M32" s="6"/>
    </row>
    <row r="33" spans="3:13">
      <c r="E33" s="18"/>
      <c r="F33" s="19"/>
      <c r="G33" s="17"/>
      <c r="K33" s="18"/>
      <c r="M33" s="6"/>
    </row>
    <row r="34" spans="3:13">
      <c r="E34" s="18"/>
      <c r="F34" s="19"/>
      <c r="G34" s="17"/>
      <c r="K34" s="18"/>
      <c r="M34" s="6"/>
    </row>
    <row r="35" spans="3:13">
      <c r="E35" s="5"/>
      <c r="F35" s="10"/>
      <c r="G35" s="5"/>
      <c r="K35" s="18"/>
      <c r="M35" s="6"/>
    </row>
    <row r="36" spans="3:13" ht="14">
      <c r="C36" s="13"/>
      <c r="D36" s="14"/>
      <c r="E36" s="5"/>
      <c r="F36" s="10"/>
      <c r="G36" s="5"/>
      <c r="K36" s="18"/>
      <c r="M36" s="6"/>
    </row>
    <row r="37" spans="3:13" ht="14">
      <c r="C37" s="1"/>
      <c r="D37" s="1"/>
      <c r="E37" s="1"/>
      <c r="F37" s="42"/>
      <c r="G37" s="1"/>
      <c r="K37" s="18"/>
      <c r="M37" s="6"/>
    </row>
    <row r="38" spans="3:13">
      <c r="E38" s="18"/>
      <c r="F38" s="19"/>
      <c r="G38" s="17"/>
      <c r="K38" s="18"/>
      <c r="M38" s="6"/>
    </row>
    <row r="39" spans="3:13">
      <c r="E39" s="5"/>
      <c r="F39" s="10"/>
      <c r="G39" s="5"/>
      <c r="K39" s="18"/>
      <c r="M39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5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13.6640625" style="5" bestFit="1" customWidth="1"/>
    <col min="5" max="5" width="10.5" style="10" customWidth="1"/>
    <col min="6" max="6" width="35.6640625" style="5" bestFit="1" customWidth="1"/>
    <col min="7" max="9" width="5.5" style="18" customWidth="1"/>
    <col min="10" max="10" width="4.83203125" style="18" customWidth="1"/>
    <col min="11" max="12" width="5.5" style="18" customWidth="1"/>
    <col min="13" max="13" width="4.5" style="18" customWidth="1"/>
    <col min="14" max="14" width="4.83203125" style="18" customWidth="1"/>
    <col min="15" max="17" width="5.5" style="18" customWidth="1"/>
    <col min="18" max="18" width="4.83203125" style="18" customWidth="1"/>
    <col min="19" max="19" width="7.83203125" style="6" bestFit="1" customWidth="1"/>
    <col min="20" max="20" width="8.5" style="6" bestFit="1" customWidth="1"/>
    <col min="21" max="21" width="19.6640625" style="5" customWidth="1"/>
    <col min="22" max="16384" width="9.1640625" style="3"/>
  </cols>
  <sheetData>
    <row r="1" spans="1:21" s="2" customFormat="1" ht="29" customHeight="1">
      <c r="A1" s="55" t="s">
        <v>278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116</v>
      </c>
      <c r="H3" s="67"/>
      <c r="I3" s="67"/>
      <c r="J3" s="67"/>
      <c r="K3" s="67" t="s">
        <v>30</v>
      </c>
      <c r="L3" s="67"/>
      <c r="M3" s="67"/>
      <c r="N3" s="67"/>
      <c r="O3" s="67" t="s">
        <v>117</v>
      </c>
      <c r="P3" s="67"/>
      <c r="Q3" s="67"/>
      <c r="R3" s="67"/>
      <c r="S3" s="49" t="s">
        <v>1</v>
      </c>
      <c r="T3" s="49" t="s">
        <v>3</v>
      </c>
      <c r="U3" s="51" t="s">
        <v>2</v>
      </c>
    </row>
    <row r="4" spans="1:21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52"/>
    </row>
    <row r="5" spans="1:21" ht="16">
      <c r="A5" s="53" t="s">
        <v>66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1">
      <c r="A6" s="20" t="s">
        <v>16</v>
      </c>
      <c r="B6" s="7" t="s">
        <v>133</v>
      </c>
      <c r="C6" s="7" t="s">
        <v>118</v>
      </c>
      <c r="D6" s="7" t="s">
        <v>119</v>
      </c>
      <c r="E6" s="8" t="s">
        <v>323</v>
      </c>
      <c r="F6" s="7" t="s">
        <v>312</v>
      </c>
      <c r="G6" s="21" t="s">
        <v>70</v>
      </c>
      <c r="H6" s="22" t="s">
        <v>120</v>
      </c>
      <c r="I6" s="21" t="s">
        <v>120</v>
      </c>
      <c r="J6" s="20"/>
      <c r="K6" s="21" t="s">
        <v>56</v>
      </c>
      <c r="L6" s="21" t="s">
        <v>74</v>
      </c>
      <c r="M6" s="22" t="s">
        <v>121</v>
      </c>
      <c r="N6" s="20"/>
      <c r="O6" s="22" t="s">
        <v>122</v>
      </c>
      <c r="P6" s="21" t="s">
        <v>93</v>
      </c>
      <c r="Q6" s="21" t="s">
        <v>123</v>
      </c>
      <c r="R6" s="20"/>
      <c r="S6" s="9" t="str">
        <f>"400,0"</f>
        <v>400,0</v>
      </c>
      <c r="T6" s="9" t="str">
        <f>"275,2800"</f>
        <v>275,2800</v>
      </c>
      <c r="U6" s="7" t="s">
        <v>155</v>
      </c>
    </row>
    <row r="8" spans="1:21" ht="16">
      <c r="A8" s="45" t="s">
        <v>25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>
      <c r="A9" s="20" t="s">
        <v>16</v>
      </c>
      <c r="B9" s="7" t="s">
        <v>134</v>
      </c>
      <c r="C9" s="7" t="s">
        <v>124</v>
      </c>
      <c r="D9" s="7" t="s">
        <v>125</v>
      </c>
      <c r="E9" s="8" t="s">
        <v>323</v>
      </c>
      <c r="F9" s="7" t="s">
        <v>313</v>
      </c>
      <c r="G9" s="21" t="s">
        <v>126</v>
      </c>
      <c r="H9" s="21" t="s">
        <v>127</v>
      </c>
      <c r="I9" s="21" t="s">
        <v>128</v>
      </c>
      <c r="J9" s="20"/>
      <c r="K9" s="21" t="s">
        <v>129</v>
      </c>
      <c r="L9" s="22" t="s">
        <v>130</v>
      </c>
      <c r="M9" s="20"/>
      <c r="N9" s="20"/>
      <c r="O9" s="21" t="s">
        <v>86</v>
      </c>
      <c r="P9" s="21" t="s">
        <v>131</v>
      </c>
      <c r="Q9" s="21" t="s">
        <v>132</v>
      </c>
      <c r="R9" s="20"/>
      <c r="S9" s="9" t="str">
        <f>"615,0"</f>
        <v>615,0</v>
      </c>
      <c r="T9" s="9" t="str">
        <f>"396,9825"</f>
        <v>396,9825</v>
      </c>
      <c r="U9" s="7"/>
    </row>
    <row r="11" spans="1:21" ht="16">
      <c r="F11" s="11"/>
      <c r="G11" s="5"/>
    </row>
    <row r="12" spans="1:21" ht="16">
      <c r="F12" s="11"/>
      <c r="G12" s="5"/>
    </row>
    <row r="13" spans="1:21" ht="16">
      <c r="F13" s="11"/>
      <c r="G13" s="5"/>
    </row>
    <row r="14" spans="1:21" ht="16">
      <c r="F14" s="11"/>
      <c r="G14" s="5"/>
    </row>
    <row r="15" spans="1:21" ht="16">
      <c r="F15" s="11"/>
      <c r="G15" s="5"/>
    </row>
    <row r="16" spans="1:21" ht="16">
      <c r="F16" s="11"/>
      <c r="G16" s="5"/>
    </row>
    <row r="17" spans="3:7" ht="16">
      <c r="F17" s="11"/>
      <c r="G17" s="5"/>
    </row>
    <row r="18" spans="3:7">
      <c r="G18" s="5"/>
    </row>
    <row r="19" spans="3:7" ht="18">
      <c r="C19" s="12"/>
      <c r="D19" s="12"/>
      <c r="E19" s="5"/>
      <c r="F19" s="10"/>
      <c r="G19" s="5"/>
    </row>
    <row r="20" spans="3:7" ht="16">
      <c r="C20" s="41"/>
      <c r="D20" s="41"/>
      <c r="E20" s="5"/>
      <c r="F20" s="10"/>
      <c r="G20" s="5"/>
    </row>
    <row r="21" spans="3:7" ht="14">
      <c r="C21" s="13"/>
      <c r="D21" s="14"/>
      <c r="E21" s="5"/>
      <c r="F21" s="10"/>
      <c r="G21" s="5"/>
    </row>
    <row r="22" spans="3:7" ht="14">
      <c r="C22" s="1"/>
      <c r="D22" s="1"/>
      <c r="E22" s="1"/>
      <c r="F22" s="42"/>
      <c r="G22" s="1"/>
    </row>
    <row r="23" spans="3:7">
      <c r="E23" s="18"/>
      <c r="F23" s="19"/>
      <c r="G23" s="17"/>
    </row>
    <row r="24" spans="3:7">
      <c r="E24" s="18"/>
      <c r="F24" s="19"/>
      <c r="G24" s="17"/>
    </row>
    <row r="25" spans="3:7">
      <c r="E25" s="5"/>
      <c r="F25" s="10"/>
      <c r="G25" s="5"/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3.1640625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5" width="7.83203125" style="6" bestFit="1" customWidth="1"/>
    <col min="16" max="16" width="8.5" style="6" bestFit="1" customWidth="1"/>
    <col min="17" max="17" width="21.1640625" style="5" customWidth="1"/>
    <col min="18" max="16384" width="9.1640625" style="3"/>
  </cols>
  <sheetData>
    <row r="1" spans="1:17" s="2" customFormat="1" ht="29" customHeight="1">
      <c r="A1" s="55" t="s">
        <v>271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30</v>
      </c>
      <c r="H3" s="67"/>
      <c r="I3" s="67"/>
      <c r="J3" s="67"/>
      <c r="K3" s="67" t="s">
        <v>117</v>
      </c>
      <c r="L3" s="67"/>
      <c r="M3" s="67"/>
      <c r="N3" s="67"/>
      <c r="O3" s="49" t="s">
        <v>1</v>
      </c>
      <c r="P3" s="49" t="s">
        <v>3</v>
      </c>
      <c r="Q3" s="51" t="s">
        <v>2</v>
      </c>
    </row>
    <row r="4" spans="1:17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0"/>
      <c r="P4" s="50"/>
      <c r="Q4" s="52"/>
    </row>
    <row r="5" spans="1:17" ht="16">
      <c r="A5" s="53" t="s">
        <v>189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20" t="s">
        <v>16</v>
      </c>
      <c r="B6" s="7" t="s">
        <v>268</v>
      </c>
      <c r="C6" s="7" t="s">
        <v>290</v>
      </c>
      <c r="D6" s="7" t="s">
        <v>267</v>
      </c>
      <c r="E6" s="8" t="s">
        <v>326</v>
      </c>
      <c r="F6" s="7" t="s">
        <v>310</v>
      </c>
      <c r="G6" s="21" t="s">
        <v>122</v>
      </c>
      <c r="H6" s="21" t="s">
        <v>92</v>
      </c>
      <c r="I6" s="22" t="s">
        <v>93</v>
      </c>
      <c r="J6" s="20"/>
      <c r="K6" s="21" t="s">
        <v>150</v>
      </c>
      <c r="L6" s="22" t="s">
        <v>195</v>
      </c>
      <c r="M6" s="21" t="s">
        <v>195</v>
      </c>
      <c r="N6" s="20"/>
      <c r="O6" s="9" t="str">
        <f>"380,0"</f>
        <v>380,0</v>
      </c>
      <c r="P6" s="9" t="str">
        <f>"220,2100"</f>
        <v>220,2100</v>
      </c>
      <c r="Q6" s="7" t="s">
        <v>155</v>
      </c>
    </row>
    <row r="8" spans="1:17" ht="16">
      <c r="F8" s="11"/>
      <c r="G8" s="5"/>
    </row>
    <row r="9" spans="1:17" ht="16">
      <c r="F9" s="11"/>
      <c r="G9" s="5"/>
    </row>
    <row r="10" spans="1:17" ht="16">
      <c r="F10" s="11"/>
      <c r="G10" s="5"/>
    </row>
    <row r="11" spans="1:17" ht="16">
      <c r="F11" s="11"/>
      <c r="G11" s="5"/>
    </row>
    <row r="12" spans="1:17" ht="16">
      <c r="F12" s="11"/>
      <c r="G12" s="5"/>
    </row>
    <row r="13" spans="1:17" ht="16">
      <c r="F13" s="11"/>
      <c r="G13" s="5"/>
    </row>
    <row r="14" spans="1:17" ht="16">
      <c r="F14" s="11"/>
      <c r="G14" s="5"/>
    </row>
    <row r="15" spans="1:17">
      <c r="G15" s="5"/>
    </row>
    <row r="16" spans="1:17" ht="18">
      <c r="C16" s="12"/>
      <c r="D16" s="12"/>
      <c r="E16" s="5"/>
      <c r="F16" s="10"/>
      <c r="G16" s="5"/>
    </row>
    <row r="17" spans="3:7" ht="16">
      <c r="C17" s="41"/>
      <c r="D17" s="41"/>
      <c r="E17" s="5"/>
      <c r="F17" s="10"/>
      <c r="G17" s="5"/>
    </row>
    <row r="18" spans="3:7" ht="14">
      <c r="C18" s="13"/>
      <c r="D18" s="14"/>
      <c r="E18" s="5"/>
      <c r="F18" s="10"/>
      <c r="G18" s="5"/>
    </row>
    <row r="19" spans="3:7" ht="14">
      <c r="C19" s="1"/>
      <c r="D19" s="1"/>
      <c r="E19" s="1"/>
      <c r="F19" s="42"/>
      <c r="G19" s="1"/>
    </row>
    <row r="20" spans="3:7">
      <c r="E20" s="18"/>
      <c r="F20" s="19"/>
      <c r="G20" s="17"/>
    </row>
    <row r="21" spans="3:7">
      <c r="E21" s="5"/>
      <c r="F21" s="10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3.1640625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5" width="7.83203125" style="6" bestFit="1" customWidth="1"/>
    <col min="16" max="16" width="8.5" style="6" bestFit="1" customWidth="1"/>
    <col min="17" max="17" width="21.5" style="5" customWidth="1"/>
    <col min="18" max="16384" width="9.1640625" style="3"/>
  </cols>
  <sheetData>
    <row r="1" spans="1:17" s="2" customFormat="1" ht="29" customHeight="1">
      <c r="A1" s="55" t="s">
        <v>272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30</v>
      </c>
      <c r="H3" s="67"/>
      <c r="I3" s="67"/>
      <c r="J3" s="67"/>
      <c r="K3" s="67" t="s">
        <v>117</v>
      </c>
      <c r="L3" s="67"/>
      <c r="M3" s="67"/>
      <c r="N3" s="67"/>
      <c r="O3" s="49" t="s">
        <v>1</v>
      </c>
      <c r="P3" s="49" t="s">
        <v>3</v>
      </c>
      <c r="Q3" s="51" t="s">
        <v>2</v>
      </c>
    </row>
    <row r="4" spans="1:17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0"/>
      <c r="P4" s="50"/>
      <c r="Q4" s="52"/>
    </row>
    <row r="5" spans="1:17" ht="16">
      <c r="A5" s="53" t="s">
        <v>192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7">
      <c r="A6" s="20" t="s">
        <v>16</v>
      </c>
      <c r="B6" s="7" t="s">
        <v>203</v>
      </c>
      <c r="C6" s="7" t="s">
        <v>193</v>
      </c>
      <c r="D6" s="7" t="s">
        <v>194</v>
      </c>
      <c r="E6" s="8" t="s">
        <v>323</v>
      </c>
      <c r="F6" s="7" t="s">
        <v>310</v>
      </c>
      <c r="G6" s="21" t="s">
        <v>128</v>
      </c>
      <c r="H6" s="21" t="s">
        <v>195</v>
      </c>
      <c r="I6" s="22" t="s">
        <v>166</v>
      </c>
      <c r="J6" s="20"/>
      <c r="K6" s="21" t="s">
        <v>87</v>
      </c>
      <c r="L6" s="22" t="s">
        <v>196</v>
      </c>
      <c r="M6" s="22" t="s">
        <v>196</v>
      </c>
      <c r="N6" s="20"/>
      <c r="O6" s="9" t="str">
        <f>"495,0"</f>
        <v>495,0</v>
      </c>
      <c r="P6" s="9" t="str">
        <f>"276,6555"</f>
        <v>276,6555</v>
      </c>
      <c r="Q6" s="7" t="s">
        <v>155</v>
      </c>
    </row>
    <row r="8" spans="1:17" ht="16">
      <c r="F8" s="11"/>
      <c r="G8" s="5"/>
    </row>
    <row r="9" spans="1:17" ht="16">
      <c r="F9" s="11"/>
      <c r="G9" s="5"/>
    </row>
    <row r="10" spans="1:17" ht="16">
      <c r="F10" s="11"/>
      <c r="G10" s="5"/>
    </row>
    <row r="11" spans="1:17" ht="16">
      <c r="F11" s="11"/>
      <c r="G11" s="5"/>
    </row>
    <row r="12" spans="1:17" ht="16">
      <c r="F12" s="11"/>
      <c r="G12" s="5"/>
    </row>
    <row r="13" spans="1:17" ht="16">
      <c r="F13" s="11"/>
      <c r="G13" s="5"/>
    </row>
    <row r="14" spans="1:17" ht="16">
      <c r="F14" s="11"/>
      <c r="G14" s="5"/>
    </row>
    <row r="15" spans="1:17">
      <c r="G15" s="5"/>
    </row>
    <row r="16" spans="1:17" ht="18">
      <c r="C16" s="12"/>
      <c r="D16" s="12"/>
      <c r="E16" s="5"/>
      <c r="F16" s="10"/>
      <c r="G16" s="5"/>
    </row>
    <row r="17" spans="3:7" ht="16">
      <c r="C17" s="41"/>
      <c r="D17" s="41"/>
      <c r="E17" s="5"/>
      <c r="F17" s="10"/>
      <c r="G17" s="5"/>
    </row>
    <row r="18" spans="3:7" ht="14">
      <c r="C18" s="13"/>
      <c r="D18" s="14"/>
      <c r="E18" s="5"/>
      <c r="F18" s="10"/>
      <c r="G18" s="5"/>
    </row>
    <row r="19" spans="3:7" ht="14">
      <c r="C19" s="1"/>
      <c r="D19" s="1"/>
      <c r="E19" s="1"/>
      <c r="F19" s="42"/>
      <c r="G19" s="1"/>
    </row>
    <row r="20" spans="3:7">
      <c r="E20" s="18"/>
      <c r="F20" s="19"/>
      <c r="G20" s="17"/>
    </row>
    <row r="21" spans="3:7">
      <c r="E21" s="5"/>
      <c r="F21" s="10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6.5" style="5" bestFit="1" customWidth="1"/>
    <col min="7" max="7" width="5.6640625" style="18" bestFit="1" customWidth="1"/>
    <col min="8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55" t="s">
        <v>275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30</v>
      </c>
      <c r="H3" s="67"/>
      <c r="I3" s="67"/>
      <c r="J3" s="67"/>
      <c r="K3" s="49" t="s">
        <v>15</v>
      </c>
      <c r="L3" s="49" t="s">
        <v>3</v>
      </c>
      <c r="M3" s="51" t="s">
        <v>2</v>
      </c>
    </row>
    <row r="4" spans="1:13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7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0" t="s">
        <v>16</v>
      </c>
      <c r="B6" s="7" t="s">
        <v>212</v>
      </c>
      <c r="C6" s="7" t="s">
        <v>204</v>
      </c>
      <c r="D6" s="7" t="s">
        <v>205</v>
      </c>
      <c r="E6" s="8" t="s">
        <v>323</v>
      </c>
      <c r="F6" s="7" t="s">
        <v>310</v>
      </c>
      <c r="G6" s="21" t="s">
        <v>60</v>
      </c>
      <c r="H6" s="21" t="s">
        <v>32</v>
      </c>
      <c r="I6" s="22" t="s">
        <v>55</v>
      </c>
      <c r="J6" s="20"/>
      <c r="K6" s="9" t="str">
        <f>"65,0"</f>
        <v>65,0</v>
      </c>
      <c r="L6" s="9" t="str">
        <f>"69,7255"</f>
        <v>69,7255</v>
      </c>
      <c r="M6" s="7"/>
    </row>
    <row r="8" spans="1:13" ht="16">
      <c r="A8" s="45" t="s">
        <v>17</v>
      </c>
      <c r="B8" s="45"/>
      <c r="C8" s="46"/>
      <c r="D8" s="46"/>
      <c r="E8" s="46"/>
      <c r="F8" s="46"/>
      <c r="G8" s="46"/>
      <c r="H8" s="46"/>
      <c r="I8" s="46"/>
      <c r="J8" s="46"/>
    </row>
    <row r="9" spans="1:13">
      <c r="A9" s="20" t="s">
        <v>16</v>
      </c>
      <c r="B9" s="7" t="s">
        <v>22</v>
      </c>
      <c r="C9" s="7" t="s">
        <v>206</v>
      </c>
      <c r="D9" s="7" t="s">
        <v>18</v>
      </c>
      <c r="E9" s="8" t="s">
        <v>325</v>
      </c>
      <c r="F9" s="7" t="s">
        <v>312</v>
      </c>
      <c r="G9" s="21" t="s">
        <v>106</v>
      </c>
      <c r="H9" s="22" t="s">
        <v>74</v>
      </c>
      <c r="I9" s="22" t="s">
        <v>74</v>
      </c>
      <c r="J9" s="20"/>
      <c r="K9" s="9" t="str">
        <f>"80,0"</f>
        <v>80,0</v>
      </c>
      <c r="L9" s="9" t="str">
        <f>"60,3520"</f>
        <v>60,3520</v>
      </c>
      <c r="M9" s="7" t="s">
        <v>21</v>
      </c>
    </row>
    <row r="11" spans="1:13" ht="16">
      <c r="A11" s="45" t="s">
        <v>66</v>
      </c>
      <c r="B11" s="45"/>
      <c r="C11" s="46"/>
      <c r="D11" s="46"/>
      <c r="E11" s="46"/>
      <c r="F11" s="46"/>
      <c r="G11" s="46"/>
      <c r="H11" s="46"/>
      <c r="I11" s="46"/>
      <c r="J11" s="46"/>
    </row>
    <row r="12" spans="1:13">
      <c r="A12" s="29" t="s">
        <v>16</v>
      </c>
      <c r="B12" s="23" t="s">
        <v>213</v>
      </c>
      <c r="C12" s="23" t="s">
        <v>207</v>
      </c>
      <c r="D12" s="23" t="s">
        <v>208</v>
      </c>
      <c r="E12" s="24" t="s">
        <v>323</v>
      </c>
      <c r="F12" s="23" t="s">
        <v>310</v>
      </c>
      <c r="G12" s="30" t="s">
        <v>209</v>
      </c>
      <c r="H12" s="30" t="s">
        <v>148</v>
      </c>
      <c r="I12" s="31" t="s">
        <v>187</v>
      </c>
      <c r="J12" s="29"/>
      <c r="K12" s="25" t="str">
        <f>"152,5"</f>
        <v>152,5</v>
      </c>
      <c r="L12" s="25" t="str">
        <f>"103,6237"</f>
        <v>103,6237</v>
      </c>
      <c r="M12" s="23"/>
    </row>
    <row r="13" spans="1:13">
      <c r="A13" s="32" t="s">
        <v>16</v>
      </c>
      <c r="B13" s="26" t="s">
        <v>214</v>
      </c>
      <c r="C13" s="26" t="s">
        <v>291</v>
      </c>
      <c r="D13" s="26" t="s">
        <v>210</v>
      </c>
      <c r="E13" s="27" t="s">
        <v>327</v>
      </c>
      <c r="F13" s="26" t="s">
        <v>314</v>
      </c>
      <c r="G13" s="33" t="s">
        <v>154</v>
      </c>
      <c r="H13" s="33" t="s">
        <v>211</v>
      </c>
      <c r="I13" s="34" t="s">
        <v>209</v>
      </c>
      <c r="J13" s="32"/>
      <c r="K13" s="28" t="str">
        <f>"142,5"</f>
        <v>142,5</v>
      </c>
      <c r="L13" s="28" t="str">
        <f>"119,3782"</f>
        <v>119,3782</v>
      </c>
      <c r="M13" s="26"/>
    </row>
    <row r="15" spans="1:13" ht="16">
      <c r="A15" s="45" t="s">
        <v>101</v>
      </c>
      <c r="B15" s="45"/>
      <c r="C15" s="46"/>
      <c r="D15" s="46"/>
      <c r="E15" s="46"/>
      <c r="F15" s="46"/>
      <c r="G15" s="46"/>
      <c r="H15" s="46"/>
      <c r="I15" s="46"/>
      <c r="J15" s="46"/>
    </row>
    <row r="16" spans="1:13">
      <c r="A16" s="20" t="s">
        <v>16</v>
      </c>
      <c r="B16" s="7" t="s">
        <v>109</v>
      </c>
      <c r="C16" s="7" t="s">
        <v>292</v>
      </c>
      <c r="D16" s="7" t="s">
        <v>102</v>
      </c>
      <c r="E16" s="8" t="s">
        <v>328</v>
      </c>
      <c r="F16" s="7" t="s">
        <v>318</v>
      </c>
      <c r="G16" s="21" t="s">
        <v>130</v>
      </c>
      <c r="H16" s="21" t="s">
        <v>187</v>
      </c>
      <c r="I16" s="21" t="s">
        <v>122</v>
      </c>
      <c r="J16" s="20"/>
      <c r="K16" s="9" t="str">
        <f>"160,0"</f>
        <v>160,0</v>
      </c>
      <c r="L16" s="9" t="str">
        <f>"129,5755"</f>
        <v>129,5755</v>
      </c>
      <c r="M16" s="7"/>
    </row>
    <row r="18" spans="3:13" ht="16">
      <c r="F18" s="11"/>
      <c r="G18" s="5"/>
      <c r="K18" s="18"/>
      <c r="M18" s="6"/>
    </row>
    <row r="19" spans="3:13" ht="16">
      <c r="F19" s="11"/>
      <c r="G19" s="5"/>
      <c r="K19" s="18"/>
      <c r="M19" s="6"/>
    </row>
    <row r="20" spans="3:13" ht="16">
      <c r="F20" s="11"/>
      <c r="G20" s="5"/>
      <c r="K20" s="18"/>
      <c r="M20" s="6"/>
    </row>
    <row r="21" spans="3:13" ht="16">
      <c r="F21" s="11"/>
      <c r="G21" s="5"/>
      <c r="K21" s="18"/>
      <c r="M21" s="6"/>
    </row>
    <row r="22" spans="3:13" ht="16">
      <c r="F22" s="11"/>
      <c r="G22" s="5"/>
      <c r="K22" s="18"/>
      <c r="M22" s="6"/>
    </row>
    <row r="23" spans="3:13" ht="16">
      <c r="F23" s="11"/>
      <c r="G23" s="5"/>
      <c r="K23" s="18"/>
      <c r="M23" s="6"/>
    </row>
    <row r="24" spans="3:13" ht="16">
      <c r="F24" s="11"/>
      <c r="G24" s="5"/>
      <c r="K24" s="18"/>
      <c r="M24" s="6"/>
    </row>
    <row r="25" spans="3:13">
      <c r="G25" s="5"/>
      <c r="K25" s="18"/>
      <c r="M25" s="6"/>
    </row>
    <row r="26" spans="3:13" ht="18">
      <c r="C26" s="12"/>
      <c r="D26" s="12"/>
      <c r="E26" s="5"/>
      <c r="F26" s="10"/>
      <c r="G26" s="5"/>
      <c r="K26" s="18"/>
      <c r="M26" s="6"/>
    </row>
    <row r="27" spans="3:13" ht="16">
      <c r="C27" s="41"/>
      <c r="D27" s="41"/>
      <c r="E27" s="5"/>
      <c r="F27" s="10"/>
      <c r="G27" s="5"/>
      <c r="K27" s="18"/>
      <c r="M27" s="6"/>
    </row>
    <row r="28" spans="3:13" ht="14">
      <c r="C28" s="13"/>
      <c r="D28" s="14"/>
      <c r="E28" s="5"/>
      <c r="F28" s="10"/>
      <c r="G28" s="5"/>
      <c r="K28" s="18"/>
      <c r="M28" s="6"/>
    </row>
    <row r="29" spans="3:13" ht="14">
      <c r="C29" s="1"/>
      <c r="D29" s="1"/>
      <c r="E29" s="1"/>
      <c r="F29" s="42"/>
      <c r="G29" s="1"/>
      <c r="K29" s="18"/>
      <c r="M29" s="6"/>
    </row>
    <row r="30" spans="3:13">
      <c r="E30" s="18"/>
      <c r="F30" s="19"/>
      <c r="G30" s="17"/>
      <c r="K30" s="18"/>
      <c r="M30" s="6"/>
    </row>
    <row r="31" spans="3:13">
      <c r="E31" s="5"/>
      <c r="F31" s="10"/>
      <c r="G31" s="5"/>
      <c r="K31" s="18"/>
      <c r="M31" s="6"/>
    </row>
    <row r="32" spans="3:13">
      <c r="E32" s="5"/>
      <c r="F32" s="10"/>
      <c r="G32" s="5"/>
      <c r="K32" s="18"/>
      <c r="M32" s="6"/>
    </row>
    <row r="33" spans="3:13" ht="16">
      <c r="C33" s="41"/>
      <c r="D33" s="41"/>
      <c r="E33" s="5"/>
      <c r="F33" s="10"/>
      <c r="G33" s="5"/>
      <c r="K33" s="18"/>
      <c r="M33" s="6"/>
    </row>
    <row r="34" spans="3:13" ht="14">
      <c r="C34" s="13"/>
      <c r="D34" s="14"/>
      <c r="E34" s="5"/>
      <c r="F34" s="10"/>
      <c r="G34" s="5"/>
      <c r="K34" s="18"/>
      <c r="M34" s="6"/>
    </row>
    <row r="35" spans="3:13" ht="14">
      <c r="C35" s="1"/>
      <c r="D35" s="1"/>
      <c r="E35" s="1"/>
      <c r="F35" s="42"/>
      <c r="G35" s="1"/>
      <c r="K35" s="18"/>
      <c r="M35" s="6"/>
    </row>
    <row r="36" spans="3:13">
      <c r="E36" s="18"/>
      <c r="F36" s="19"/>
      <c r="G36" s="17"/>
      <c r="K36" s="18"/>
      <c r="M36" s="6"/>
    </row>
    <row r="37" spans="3:13">
      <c r="E37" s="5"/>
      <c r="F37" s="10"/>
      <c r="G37" s="5"/>
      <c r="K37" s="18"/>
      <c r="M37" s="6"/>
    </row>
    <row r="38" spans="3:13" ht="14">
      <c r="C38" s="13"/>
      <c r="D38" s="14"/>
      <c r="E38" s="5"/>
      <c r="F38" s="10"/>
      <c r="G38" s="5"/>
      <c r="K38" s="18"/>
      <c r="M38" s="6"/>
    </row>
    <row r="39" spans="3:13" ht="14">
      <c r="C39" s="1"/>
      <c r="D39" s="1"/>
      <c r="E39" s="1"/>
      <c r="F39" s="42"/>
      <c r="G39" s="1"/>
      <c r="K39" s="18"/>
      <c r="M39" s="6"/>
    </row>
    <row r="40" spans="3:13">
      <c r="E40" s="18"/>
      <c r="F40" s="19"/>
      <c r="G40" s="17"/>
      <c r="K40" s="18"/>
      <c r="M40" s="6"/>
    </row>
    <row r="41" spans="3:13">
      <c r="E41" s="5"/>
      <c r="F41" s="10"/>
      <c r="G41" s="5"/>
      <c r="K41" s="18"/>
      <c r="M41" s="6"/>
    </row>
    <row r="42" spans="3:13" ht="14">
      <c r="C42" s="13"/>
      <c r="D42" s="14"/>
      <c r="E42" s="5"/>
      <c r="F42" s="10"/>
      <c r="G42" s="5"/>
      <c r="K42" s="18"/>
      <c r="M42" s="6"/>
    </row>
    <row r="43" spans="3:13" ht="14">
      <c r="C43" s="1"/>
      <c r="D43" s="1"/>
      <c r="E43" s="1"/>
      <c r="F43" s="42"/>
      <c r="G43" s="1"/>
      <c r="K43" s="18"/>
      <c r="M43" s="6"/>
    </row>
    <row r="44" spans="3:13">
      <c r="E44" s="18"/>
      <c r="F44" s="19"/>
      <c r="G44" s="17"/>
      <c r="K44" s="18"/>
      <c r="M44" s="6"/>
    </row>
    <row r="45" spans="3:13">
      <c r="E45" s="18"/>
      <c r="F45" s="19"/>
      <c r="G45" s="17"/>
      <c r="K45" s="18"/>
      <c r="M45" s="6"/>
    </row>
    <row r="46" spans="3:13">
      <c r="E46" s="5"/>
      <c r="F46" s="10"/>
      <c r="G46" s="5"/>
      <c r="K46" s="18"/>
      <c r="M46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B3:B4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7.83203125" style="5" bestFit="1" customWidth="1"/>
    <col min="7" max="7" width="5.6640625" style="18" bestFit="1" customWidth="1"/>
    <col min="8" max="9" width="5.5" style="18" customWidth="1"/>
    <col min="10" max="10" width="4.83203125" style="18" customWidth="1"/>
    <col min="11" max="11" width="10.5" style="19" bestFit="1" customWidth="1"/>
    <col min="12" max="12" width="9.1640625" style="6" customWidth="1"/>
    <col min="13" max="13" width="20.83203125" style="5" customWidth="1"/>
    <col min="14" max="16384" width="9.1640625" style="3"/>
  </cols>
  <sheetData>
    <row r="1" spans="1:13" s="2" customFormat="1" ht="29" customHeight="1">
      <c r="A1" s="55" t="s">
        <v>276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30</v>
      </c>
      <c r="H3" s="67"/>
      <c r="I3" s="67"/>
      <c r="J3" s="67"/>
      <c r="K3" s="68" t="s">
        <v>15</v>
      </c>
      <c r="L3" s="49" t="s">
        <v>3</v>
      </c>
      <c r="M3" s="51" t="s">
        <v>2</v>
      </c>
    </row>
    <row r="4" spans="1:13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69"/>
      <c r="L4" s="50"/>
      <c r="M4" s="52"/>
    </row>
    <row r="5" spans="1:13" ht="16">
      <c r="A5" s="53" t="s">
        <v>7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0" t="s">
        <v>16</v>
      </c>
      <c r="B6" s="7" t="s">
        <v>198</v>
      </c>
      <c r="C6" s="7" t="s">
        <v>181</v>
      </c>
      <c r="D6" s="7" t="s">
        <v>182</v>
      </c>
      <c r="E6" s="8" t="s">
        <v>325</v>
      </c>
      <c r="F6" s="7" t="s">
        <v>310</v>
      </c>
      <c r="G6" s="21" t="s">
        <v>106</v>
      </c>
      <c r="H6" s="21" t="s">
        <v>74</v>
      </c>
      <c r="I6" s="21" t="s">
        <v>34</v>
      </c>
      <c r="J6" s="20"/>
      <c r="K6" s="44" t="str">
        <f>"90,0"</f>
        <v>90,0</v>
      </c>
      <c r="L6" s="9" t="str">
        <f>"70,3170"</f>
        <v>70,3170</v>
      </c>
      <c r="M6" s="7" t="s">
        <v>268</v>
      </c>
    </row>
    <row r="8" spans="1:13" ht="16">
      <c r="A8" s="45" t="s">
        <v>66</v>
      </c>
      <c r="B8" s="45"/>
      <c r="C8" s="46"/>
      <c r="D8" s="46"/>
      <c r="E8" s="46"/>
      <c r="F8" s="46"/>
      <c r="G8" s="46"/>
      <c r="H8" s="46"/>
      <c r="I8" s="46"/>
      <c r="J8" s="46"/>
    </row>
    <row r="9" spans="1:13">
      <c r="A9" s="20" t="s">
        <v>16</v>
      </c>
      <c r="B9" s="7" t="s">
        <v>199</v>
      </c>
      <c r="C9" s="7" t="s">
        <v>293</v>
      </c>
      <c r="D9" s="7" t="s">
        <v>183</v>
      </c>
      <c r="E9" s="8" t="s">
        <v>329</v>
      </c>
      <c r="F9" s="7" t="s">
        <v>310</v>
      </c>
      <c r="G9" s="21" t="s">
        <v>137</v>
      </c>
      <c r="H9" s="22" t="s">
        <v>138</v>
      </c>
      <c r="I9" s="21" t="s">
        <v>138</v>
      </c>
      <c r="J9" s="20"/>
      <c r="K9" s="44" t="str">
        <f>"122,5"</f>
        <v>122,5</v>
      </c>
      <c r="L9" s="9" t="str">
        <f>"123,4624"</f>
        <v>123,4624</v>
      </c>
      <c r="M9" s="7" t="s">
        <v>155</v>
      </c>
    </row>
    <row r="11" spans="1:13" ht="16">
      <c r="A11" s="45" t="s">
        <v>25</v>
      </c>
      <c r="B11" s="45"/>
      <c r="C11" s="46"/>
      <c r="D11" s="46"/>
      <c r="E11" s="46"/>
      <c r="F11" s="46"/>
      <c r="G11" s="46"/>
      <c r="H11" s="46"/>
      <c r="I11" s="46"/>
      <c r="J11" s="46"/>
    </row>
    <row r="12" spans="1:13">
      <c r="A12" s="20" t="s">
        <v>16</v>
      </c>
      <c r="B12" s="7" t="s">
        <v>200</v>
      </c>
      <c r="C12" s="7" t="s">
        <v>294</v>
      </c>
      <c r="D12" s="7" t="s">
        <v>184</v>
      </c>
      <c r="E12" s="8" t="s">
        <v>327</v>
      </c>
      <c r="F12" s="7" t="s">
        <v>312</v>
      </c>
      <c r="G12" s="21" t="s">
        <v>137</v>
      </c>
      <c r="H12" s="21" t="s">
        <v>138</v>
      </c>
      <c r="I12" s="22" t="s">
        <v>185</v>
      </c>
      <c r="J12" s="20"/>
      <c r="K12" s="44" t="str">
        <f>"122,5"</f>
        <v>122,5</v>
      </c>
      <c r="L12" s="9" t="str">
        <f>"97,8848"</f>
        <v>97,8848</v>
      </c>
      <c r="M12" s="7" t="s">
        <v>155</v>
      </c>
    </row>
    <row r="14" spans="1:13" ht="16">
      <c r="A14" s="45" t="s">
        <v>101</v>
      </c>
      <c r="B14" s="45"/>
      <c r="C14" s="46"/>
      <c r="D14" s="46"/>
      <c r="E14" s="46"/>
      <c r="F14" s="46"/>
      <c r="G14" s="46"/>
      <c r="H14" s="46"/>
      <c r="I14" s="46"/>
      <c r="J14" s="46"/>
    </row>
    <row r="15" spans="1:13">
      <c r="A15" s="20" t="s">
        <v>16</v>
      </c>
      <c r="B15" s="7" t="s">
        <v>201</v>
      </c>
      <c r="C15" s="7" t="s">
        <v>295</v>
      </c>
      <c r="D15" s="7" t="s">
        <v>186</v>
      </c>
      <c r="E15" s="8" t="s">
        <v>324</v>
      </c>
      <c r="F15" s="7" t="s">
        <v>317</v>
      </c>
      <c r="G15" s="21" t="s">
        <v>160</v>
      </c>
      <c r="H15" s="21" t="s">
        <v>130</v>
      </c>
      <c r="I15" s="21" t="s">
        <v>187</v>
      </c>
      <c r="J15" s="20"/>
      <c r="K15" s="44" t="str">
        <f>"155,0"</f>
        <v>155,0</v>
      </c>
      <c r="L15" s="9" t="str">
        <f>"94,9065"</f>
        <v>94,9065</v>
      </c>
      <c r="M15" s="7"/>
    </row>
    <row r="17" spans="1:13" ht="16">
      <c r="A17" s="45" t="s">
        <v>38</v>
      </c>
      <c r="B17" s="45"/>
      <c r="C17" s="46"/>
      <c r="D17" s="46"/>
      <c r="E17" s="46"/>
      <c r="F17" s="46"/>
      <c r="G17" s="46"/>
      <c r="H17" s="46"/>
      <c r="I17" s="46"/>
      <c r="J17" s="46"/>
    </row>
    <row r="18" spans="1:13">
      <c r="A18" s="20" t="s">
        <v>115</v>
      </c>
      <c r="B18" s="7" t="s">
        <v>95</v>
      </c>
      <c r="C18" s="7" t="s">
        <v>90</v>
      </c>
      <c r="D18" s="7" t="s">
        <v>91</v>
      </c>
      <c r="E18" s="8" t="s">
        <v>323</v>
      </c>
      <c r="F18" s="7" t="s">
        <v>319</v>
      </c>
      <c r="G18" s="22" t="s">
        <v>188</v>
      </c>
      <c r="H18" s="22" t="s">
        <v>188</v>
      </c>
      <c r="I18" s="20"/>
      <c r="J18" s="20"/>
      <c r="K18" s="44">
        <v>0</v>
      </c>
      <c r="L18" s="9" t="str">
        <f>"0,0000"</f>
        <v>0,0000</v>
      </c>
      <c r="M18" s="7"/>
    </row>
    <row r="20" spans="1:13" ht="16">
      <c r="A20" s="45" t="s">
        <v>189</v>
      </c>
      <c r="B20" s="45"/>
      <c r="C20" s="46"/>
      <c r="D20" s="46"/>
      <c r="E20" s="46"/>
      <c r="F20" s="46"/>
      <c r="G20" s="46"/>
      <c r="H20" s="46"/>
      <c r="I20" s="46"/>
      <c r="J20" s="46"/>
    </row>
    <row r="21" spans="1:13">
      <c r="A21" s="20" t="s">
        <v>16</v>
      </c>
      <c r="B21" s="7" t="s">
        <v>202</v>
      </c>
      <c r="C21" s="7" t="s">
        <v>190</v>
      </c>
      <c r="D21" s="7" t="s">
        <v>191</v>
      </c>
      <c r="E21" s="8" t="s">
        <v>323</v>
      </c>
      <c r="F21" s="7" t="s">
        <v>310</v>
      </c>
      <c r="G21" s="21" t="s">
        <v>93</v>
      </c>
      <c r="H21" s="21" t="s">
        <v>94</v>
      </c>
      <c r="I21" s="22" t="s">
        <v>146</v>
      </c>
      <c r="J21" s="20"/>
      <c r="K21" s="44" t="str">
        <f>"175,0"</f>
        <v>175,0</v>
      </c>
      <c r="L21" s="9" t="str">
        <f>"102,8650"</f>
        <v>102,8650</v>
      </c>
      <c r="M21" s="7"/>
    </row>
    <row r="23" spans="1:13" ht="16">
      <c r="A23" s="45" t="s">
        <v>192</v>
      </c>
      <c r="B23" s="45"/>
      <c r="C23" s="46"/>
      <c r="D23" s="46"/>
      <c r="E23" s="46"/>
      <c r="F23" s="46"/>
      <c r="G23" s="46"/>
      <c r="H23" s="46"/>
      <c r="I23" s="46"/>
      <c r="J23" s="46"/>
    </row>
    <row r="24" spans="1:13">
      <c r="A24" s="20" t="s">
        <v>16</v>
      </c>
      <c r="B24" s="7" t="s">
        <v>203</v>
      </c>
      <c r="C24" s="7" t="s">
        <v>193</v>
      </c>
      <c r="D24" s="7" t="s">
        <v>194</v>
      </c>
      <c r="E24" s="8" t="s">
        <v>323</v>
      </c>
      <c r="F24" s="7" t="s">
        <v>310</v>
      </c>
      <c r="G24" s="21" t="s">
        <v>128</v>
      </c>
      <c r="H24" s="21" t="s">
        <v>195</v>
      </c>
      <c r="I24" s="22" t="s">
        <v>166</v>
      </c>
      <c r="J24" s="20"/>
      <c r="K24" s="44" t="str">
        <f>"215,0"</f>
        <v>215,0</v>
      </c>
      <c r="L24" s="9" t="str">
        <f>"120,1635"</f>
        <v>120,1635</v>
      </c>
      <c r="M24" s="7" t="s">
        <v>155</v>
      </c>
    </row>
    <row r="26" spans="1:13" ht="16">
      <c r="F26" s="11"/>
      <c r="G26" s="5"/>
      <c r="M26" s="6"/>
    </row>
    <row r="27" spans="1:13" ht="16">
      <c r="F27" s="11"/>
      <c r="G27" s="5"/>
      <c r="M27" s="6"/>
    </row>
    <row r="28" spans="1:13" ht="16">
      <c r="F28" s="11"/>
      <c r="G28" s="5"/>
      <c r="M28" s="6"/>
    </row>
    <row r="29" spans="1:13" ht="16">
      <c r="F29" s="11"/>
      <c r="G29" s="5"/>
      <c r="M29" s="6"/>
    </row>
    <row r="30" spans="1:13" ht="16">
      <c r="F30" s="11"/>
      <c r="G30" s="5"/>
      <c r="M30" s="6"/>
    </row>
    <row r="31" spans="1:13" ht="16">
      <c r="F31" s="11"/>
      <c r="G31" s="5"/>
      <c r="M31" s="6"/>
    </row>
    <row r="32" spans="1:13" ht="16">
      <c r="F32" s="11"/>
      <c r="G32" s="5"/>
      <c r="M32" s="6"/>
    </row>
    <row r="33" spans="3:13">
      <c r="G33" s="5"/>
      <c r="M33" s="6"/>
    </row>
    <row r="34" spans="3:13" ht="18">
      <c r="C34" s="12"/>
      <c r="D34" s="12"/>
      <c r="E34" s="5"/>
      <c r="F34" s="10"/>
      <c r="G34" s="5"/>
      <c r="M34" s="6"/>
    </row>
    <row r="35" spans="3:13" ht="16">
      <c r="C35" s="41"/>
      <c r="D35" s="41"/>
      <c r="E35" s="5"/>
      <c r="F35" s="10"/>
      <c r="G35" s="5"/>
      <c r="M35" s="6"/>
    </row>
    <row r="36" spans="3:13" ht="14">
      <c r="C36" s="13"/>
      <c r="D36" s="14"/>
      <c r="E36" s="5"/>
      <c r="F36" s="10"/>
      <c r="G36" s="5"/>
      <c r="M36" s="6"/>
    </row>
    <row r="37" spans="3:13" ht="14">
      <c r="C37" s="1"/>
      <c r="D37" s="1"/>
      <c r="E37" s="1"/>
      <c r="F37" s="42"/>
      <c r="G37" s="1"/>
      <c r="M37" s="6"/>
    </row>
    <row r="38" spans="3:13">
      <c r="E38" s="18"/>
      <c r="F38" s="19"/>
      <c r="G38" s="17"/>
      <c r="M38" s="6"/>
    </row>
    <row r="39" spans="3:13">
      <c r="E39" s="5"/>
      <c r="F39" s="10"/>
      <c r="G39" s="5"/>
      <c r="M39" s="6"/>
    </row>
    <row r="40" spans="3:13" ht="14">
      <c r="C40" s="13"/>
      <c r="D40" s="14"/>
      <c r="E40" s="5"/>
      <c r="F40" s="10"/>
      <c r="G40" s="5"/>
      <c r="M40" s="6"/>
    </row>
    <row r="41" spans="3:13" ht="14">
      <c r="C41" s="1"/>
      <c r="D41" s="1"/>
      <c r="E41" s="1"/>
      <c r="F41" s="42"/>
      <c r="G41" s="1"/>
      <c r="M41" s="6"/>
    </row>
    <row r="42" spans="3:13">
      <c r="E42" s="18"/>
      <c r="F42" s="19"/>
      <c r="G42" s="17"/>
      <c r="M42" s="6"/>
    </row>
    <row r="43" spans="3:13">
      <c r="E43" s="18"/>
      <c r="F43" s="19"/>
      <c r="G43" s="17"/>
      <c r="M43" s="6"/>
    </row>
    <row r="44" spans="3:13">
      <c r="E44" s="5"/>
      <c r="F44" s="10"/>
      <c r="G44" s="5"/>
      <c r="M44" s="6"/>
    </row>
    <row r="45" spans="3:13" ht="14">
      <c r="C45" s="13"/>
      <c r="D45" s="14"/>
      <c r="E45" s="5"/>
      <c r="F45" s="10"/>
      <c r="G45" s="5"/>
      <c r="M45" s="6"/>
    </row>
    <row r="46" spans="3:13" ht="14">
      <c r="C46" s="1"/>
      <c r="D46" s="1"/>
      <c r="E46" s="1"/>
      <c r="F46" s="42"/>
      <c r="G46" s="1"/>
      <c r="M46" s="6"/>
    </row>
    <row r="47" spans="3:13">
      <c r="E47" s="18"/>
      <c r="F47" s="19"/>
      <c r="G47" s="17"/>
      <c r="M47" s="6"/>
    </row>
    <row r="48" spans="3:13">
      <c r="E48" s="18"/>
      <c r="F48" s="19"/>
      <c r="G48" s="17"/>
      <c r="M48" s="6"/>
    </row>
    <row r="49" spans="5:13">
      <c r="E49" s="18"/>
      <c r="F49" s="19"/>
      <c r="G49" s="17"/>
      <c r="M49" s="6"/>
    </row>
    <row r="50" spans="5:13">
      <c r="E50" s="5"/>
      <c r="F50" s="10"/>
      <c r="G50" s="5"/>
      <c r="M50" s="6"/>
    </row>
  </sheetData>
  <mergeCells count="18">
    <mergeCell ref="A1:M2"/>
    <mergeCell ref="A3:A4"/>
    <mergeCell ref="C3:C4"/>
    <mergeCell ref="D3:D4"/>
    <mergeCell ref="E3:E4"/>
    <mergeCell ref="F3:F4"/>
    <mergeCell ref="G3:J3"/>
    <mergeCell ref="A23:J23"/>
    <mergeCell ref="K3:K4"/>
    <mergeCell ref="L3:L4"/>
    <mergeCell ref="M3:M4"/>
    <mergeCell ref="A5:J5"/>
    <mergeCell ref="B3:B4"/>
    <mergeCell ref="A8:J8"/>
    <mergeCell ref="A11:J11"/>
    <mergeCell ref="A14:J14"/>
    <mergeCell ref="A17:J17"/>
    <mergeCell ref="A20:J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7.3320312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55" t="s">
        <v>282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30</v>
      </c>
      <c r="H3" s="67"/>
      <c r="I3" s="67"/>
      <c r="J3" s="67"/>
      <c r="K3" s="49" t="s">
        <v>15</v>
      </c>
      <c r="L3" s="49" t="s">
        <v>3</v>
      </c>
      <c r="M3" s="51" t="s">
        <v>2</v>
      </c>
    </row>
    <row r="4" spans="1:13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66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0" t="s">
        <v>16</v>
      </c>
      <c r="B6" s="7" t="s">
        <v>89</v>
      </c>
      <c r="C6" s="7" t="s">
        <v>84</v>
      </c>
      <c r="D6" s="7" t="s">
        <v>85</v>
      </c>
      <c r="E6" s="8" t="s">
        <v>323</v>
      </c>
      <c r="F6" s="7" t="s">
        <v>309</v>
      </c>
      <c r="G6" s="21" t="s">
        <v>86</v>
      </c>
      <c r="H6" s="21" t="s">
        <v>87</v>
      </c>
      <c r="I6" s="21" t="s">
        <v>88</v>
      </c>
      <c r="J6" s="20"/>
      <c r="K6" s="9" t="str">
        <f>"300,0"</f>
        <v>300,0</v>
      </c>
      <c r="L6" s="9" t="str">
        <f>"193,5300"</f>
        <v>193,5300</v>
      </c>
      <c r="M6" s="7"/>
    </row>
    <row r="7" spans="1:13">
      <c r="A7" s="18"/>
    </row>
    <row r="9" spans="1:13" ht="16">
      <c r="F9" s="11"/>
      <c r="G9" s="5"/>
      <c r="K9" s="18"/>
      <c r="M9" s="6"/>
    </row>
    <row r="10" spans="1:13" ht="16">
      <c r="F10" s="11"/>
      <c r="G10" s="5"/>
      <c r="K10" s="18"/>
      <c r="M10" s="6"/>
    </row>
    <row r="11" spans="1:13" ht="16">
      <c r="F11" s="11"/>
      <c r="G11" s="5"/>
      <c r="K11" s="18"/>
      <c r="M11" s="6"/>
    </row>
    <row r="12" spans="1:13" ht="16">
      <c r="F12" s="11"/>
      <c r="G12" s="5"/>
      <c r="K12" s="18"/>
      <c r="M12" s="6"/>
    </row>
    <row r="13" spans="1:13" ht="16">
      <c r="F13" s="11"/>
      <c r="G13" s="5"/>
      <c r="K13" s="18"/>
      <c r="M13" s="6"/>
    </row>
    <row r="14" spans="1:13" ht="16">
      <c r="F14" s="11"/>
      <c r="G14" s="5"/>
      <c r="K14" s="18"/>
      <c r="M14" s="6"/>
    </row>
    <row r="15" spans="1:13" ht="16">
      <c r="F15" s="11"/>
      <c r="G15" s="5"/>
      <c r="K15" s="18"/>
      <c r="M15" s="6"/>
    </row>
    <row r="16" spans="1:13">
      <c r="G16" s="5"/>
      <c r="K16" s="18"/>
      <c r="M16" s="6"/>
    </row>
    <row r="17" spans="3:13" ht="18">
      <c r="C17" s="12"/>
      <c r="D17" s="12"/>
      <c r="E17" s="5"/>
      <c r="F17" s="10"/>
      <c r="G17" s="5"/>
      <c r="K17" s="18"/>
      <c r="M17" s="6"/>
    </row>
    <row r="18" spans="3:13" ht="16">
      <c r="C18" s="41"/>
      <c r="D18" s="41"/>
      <c r="E18" s="5"/>
      <c r="F18" s="10"/>
      <c r="G18" s="5"/>
      <c r="K18" s="18"/>
      <c r="M18" s="6"/>
    </row>
    <row r="19" spans="3:13" ht="14">
      <c r="C19" s="13"/>
      <c r="D19" s="14"/>
      <c r="E19" s="5"/>
      <c r="F19" s="10"/>
      <c r="G19" s="5"/>
      <c r="K19" s="18"/>
      <c r="M19" s="6"/>
    </row>
    <row r="20" spans="3:13" ht="14">
      <c r="C20" s="1"/>
      <c r="D20" s="1"/>
      <c r="E20" s="1"/>
      <c r="F20" s="42"/>
      <c r="G20" s="1"/>
      <c r="K20" s="18"/>
      <c r="M20" s="6"/>
    </row>
    <row r="21" spans="3:13">
      <c r="E21" s="18"/>
      <c r="F21" s="19"/>
      <c r="G21" s="17"/>
      <c r="K21" s="18"/>
      <c r="M21" s="6"/>
    </row>
    <row r="22" spans="3:13">
      <c r="E22" s="5"/>
      <c r="F22" s="10"/>
      <c r="G22" s="5"/>
      <c r="K22" s="18"/>
      <c r="M22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7.83203125" style="5" bestFit="1" customWidth="1"/>
    <col min="7" max="7" width="5.6640625" style="18" bestFit="1" customWidth="1"/>
    <col min="8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55" t="s">
        <v>281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30</v>
      </c>
      <c r="H3" s="67"/>
      <c r="I3" s="67"/>
      <c r="J3" s="67"/>
      <c r="K3" s="49" t="s">
        <v>15</v>
      </c>
      <c r="L3" s="49" t="s">
        <v>3</v>
      </c>
      <c r="M3" s="51" t="s">
        <v>2</v>
      </c>
    </row>
    <row r="4" spans="1:13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38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0" t="s">
        <v>16</v>
      </c>
      <c r="B6" s="7" t="s">
        <v>95</v>
      </c>
      <c r="C6" s="7" t="s">
        <v>90</v>
      </c>
      <c r="D6" s="7" t="s">
        <v>91</v>
      </c>
      <c r="E6" s="8" t="s">
        <v>323</v>
      </c>
      <c r="F6" s="7" t="s">
        <v>270</v>
      </c>
      <c r="G6" s="21" t="s">
        <v>92</v>
      </c>
      <c r="H6" s="21" t="s">
        <v>93</v>
      </c>
      <c r="I6" s="21" t="s">
        <v>94</v>
      </c>
      <c r="J6" s="20"/>
      <c r="K6" s="9" t="str">
        <f>"175,0"</f>
        <v>175,0</v>
      </c>
      <c r="L6" s="9" t="str">
        <f>"103,0225"</f>
        <v>103,0225</v>
      </c>
      <c r="M6" s="7"/>
    </row>
    <row r="8" spans="1:13" ht="16">
      <c r="F8" s="11"/>
      <c r="G8" s="5"/>
      <c r="K8" s="18"/>
      <c r="M8" s="6"/>
    </row>
    <row r="9" spans="1:13" ht="16">
      <c r="F9" s="11"/>
      <c r="G9" s="5"/>
      <c r="K9" s="18"/>
      <c r="M9" s="6"/>
    </row>
    <row r="10" spans="1:13" ht="16">
      <c r="F10" s="11"/>
      <c r="G10" s="5"/>
      <c r="K10" s="18"/>
      <c r="M10" s="6"/>
    </row>
    <row r="11" spans="1:13" ht="16">
      <c r="F11" s="11"/>
      <c r="G11" s="5"/>
      <c r="K11" s="18"/>
      <c r="M11" s="6"/>
    </row>
    <row r="12" spans="1:13" ht="16">
      <c r="F12" s="11"/>
      <c r="G12" s="5"/>
      <c r="K12" s="18"/>
      <c r="M12" s="6"/>
    </row>
    <row r="13" spans="1:13" ht="16">
      <c r="F13" s="11"/>
      <c r="G13" s="5"/>
      <c r="K13" s="18"/>
      <c r="M13" s="6"/>
    </row>
    <row r="14" spans="1:13" ht="16">
      <c r="F14" s="11"/>
      <c r="G14" s="5"/>
      <c r="K14" s="18"/>
      <c r="M14" s="6"/>
    </row>
    <row r="15" spans="1:13">
      <c r="G15" s="5"/>
      <c r="K15" s="18"/>
      <c r="M15" s="6"/>
    </row>
    <row r="16" spans="1:13" ht="18">
      <c r="C16" s="12"/>
      <c r="D16" s="12"/>
      <c r="E16" s="5"/>
      <c r="F16" s="10"/>
      <c r="G16" s="5"/>
      <c r="K16" s="18"/>
      <c r="M16" s="6"/>
    </row>
    <row r="17" spans="3:13" ht="16">
      <c r="C17" s="41"/>
      <c r="D17" s="41"/>
      <c r="E17" s="5"/>
      <c r="F17" s="10"/>
      <c r="G17" s="5"/>
      <c r="K17" s="18"/>
      <c r="M17" s="6"/>
    </row>
    <row r="18" spans="3:13" ht="14">
      <c r="C18" s="13"/>
      <c r="D18" s="14"/>
      <c r="E18" s="5"/>
      <c r="F18" s="10"/>
      <c r="G18" s="5"/>
      <c r="K18" s="18"/>
      <c r="M18" s="6"/>
    </row>
    <row r="19" spans="3:13" ht="14">
      <c r="C19" s="1"/>
      <c r="D19" s="1"/>
      <c r="E19" s="1"/>
      <c r="F19" s="42"/>
      <c r="G19" s="1"/>
      <c r="K19" s="18"/>
      <c r="M19" s="6"/>
    </row>
    <row r="20" spans="3:13">
      <c r="E20" s="18"/>
      <c r="F20" s="19"/>
      <c r="G20" s="17"/>
      <c r="K20" s="18"/>
      <c r="M20" s="6"/>
    </row>
    <row r="21" spans="3:13">
      <c r="E21" s="5"/>
      <c r="F21" s="10"/>
      <c r="G21" s="5"/>
      <c r="K21" s="18"/>
      <c r="M21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7.6640625" style="5" bestFit="1" customWidth="1"/>
    <col min="4" max="4" width="21.5" style="5" bestFit="1" customWidth="1"/>
    <col min="5" max="5" width="10.5" style="10" bestFit="1" customWidth="1"/>
    <col min="6" max="6" width="33.1640625" style="5" bestFit="1" customWidth="1"/>
    <col min="7" max="9" width="4.5" style="18" customWidth="1"/>
    <col min="10" max="10" width="4.83203125" style="18" customWidth="1"/>
    <col min="11" max="11" width="10.5" style="6" bestFit="1" customWidth="1"/>
    <col min="12" max="12" width="7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55" t="s">
        <v>287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2" customHeight="1" thickBot="1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s="1" customFormat="1" ht="12.75" customHeight="1">
      <c r="A3" s="63" t="s">
        <v>308</v>
      </c>
      <c r="B3" s="47" t="s">
        <v>0</v>
      </c>
      <c r="C3" s="65" t="s">
        <v>321</v>
      </c>
      <c r="D3" s="65" t="s">
        <v>6</v>
      </c>
      <c r="E3" s="49" t="s">
        <v>322</v>
      </c>
      <c r="F3" s="67" t="s">
        <v>5</v>
      </c>
      <c r="G3" s="67" t="s">
        <v>30</v>
      </c>
      <c r="H3" s="67"/>
      <c r="I3" s="67"/>
      <c r="J3" s="67"/>
      <c r="K3" s="49" t="s">
        <v>15</v>
      </c>
      <c r="L3" s="49" t="s">
        <v>3</v>
      </c>
      <c r="M3" s="51" t="s">
        <v>2</v>
      </c>
    </row>
    <row r="4" spans="1:13" s="1" customFormat="1" ht="21" customHeight="1" thickBot="1">
      <c r="A4" s="64"/>
      <c r="B4" s="48"/>
      <c r="C4" s="66"/>
      <c r="D4" s="66"/>
      <c r="E4" s="50"/>
      <c r="F4" s="66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2"/>
    </row>
    <row r="5" spans="1:13" ht="16">
      <c r="A5" s="53" t="s">
        <v>7</v>
      </c>
      <c r="B5" s="53"/>
      <c r="C5" s="54"/>
      <c r="D5" s="54"/>
      <c r="E5" s="54"/>
      <c r="F5" s="54"/>
      <c r="G5" s="54"/>
      <c r="H5" s="54"/>
      <c r="I5" s="54"/>
      <c r="J5" s="54"/>
    </row>
    <row r="6" spans="1:13">
      <c r="A6" s="20" t="s">
        <v>16</v>
      </c>
      <c r="B6" s="7" t="s">
        <v>33</v>
      </c>
      <c r="C6" s="7" t="s">
        <v>296</v>
      </c>
      <c r="D6" s="7" t="s">
        <v>31</v>
      </c>
      <c r="E6" s="8" t="s">
        <v>325</v>
      </c>
      <c r="F6" s="7" t="s">
        <v>310</v>
      </c>
      <c r="G6" s="22" t="s">
        <v>32</v>
      </c>
      <c r="H6" s="22" t="s">
        <v>32</v>
      </c>
      <c r="I6" s="21" t="s">
        <v>32</v>
      </c>
      <c r="J6" s="20"/>
      <c r="K6" s="9" t="str">
        <f>"65,0"</f>
        <v>65,0</v>
      </c>
      <c r="L6" s="9" t="str">
        <f>"50,4692"</f>
        <v>50,4692</v>
      </c>
      <c r="M6" s="7"/>
    </row>
    <row r="8" spans="1:13" ht="16">
      <c r="F8" s="11"/>
      <c r="G8" s="5"/>
      <c r="K8" s="18"/>
      <c r="M8" s="6"/>
    </row>
    <row r="9" spans="1:13" ht="16">
      <c r="F9" s="11"/>
      <c r="G9" s="5"/>
      <c r="K9" s="18"/>
      <c r="M9" s="6"/>
    </row>
    <row r="10" spans="1:13" ht="16">
      <c r="F10" s="11"/>
      <c r="G10" s="5"/>
      <c r="K10" s="18"/>
      <c r="M10" s="6"/>
    </row>
    <row r="11" spans="1:13" ht="16">
      <c r="F11" s="11"/>
      <c r="G11" s="5"/>
      <c r="K11" s="18"/>
      <c r="M11" s="6"/>
    </row>
    <row r="12" spans="1:13" ht="16">
      <c r="F12" s="11"/>
      <c r="G12" s="5"/>
      <c r="K12" s="18"/>
      <c r="M12" s="6"/>
    </row>
    <row r="13" spans="1:13" ht="16">
      <c r="F13" s="11"/>
      <c r="G13" s="5"/>
      <c r="K13" s="18"/>
      <c r="M13" s="6"/>
    </row>
    <row r="14" spans="1:13" ht="16">
      <c r="F14" s="11"/>
      <c r="G14" s="5"/>
      <c r="K14" s="18"/>
      <c r="M14" s="6"/>
    </row>
    <row r="15" spans="1:13">
      <c r="G15" s="5"/>
      <c r="K15" s="18"/>
      <c r="M15" s="6"/>
    </row>
    <row r="16" spans="1:13" ht="18">
      <c r="C16" s="12"/>
      <c r="D16" s="12"/>
      <c r="E16" s="5"/>
      <c r="F16" s="10"/>
      <c r="G16" s="5"/>
      <c r="K16" s="18"/>
      <c r="M16" s="6"/>
    </row>
    <row r="17" spans="3:13" ht="16">
      <c r="C17" s="41"/>
      <c r="D17" s="41"/>
      <c r="E17" s="5"/>
      <c r="F17" s="10"/>
      <c r="G17" s="5"/>
      <c r="K17" s="18"/>
      <c r="M17" s="6"/>
    </row>
    <row r="18" spans="3:13" ht="14">
      <c r="C18" s="13"/>
      <c r="D18" s="14"/>
      <c r="E18" s="5"/>
      <c r="F18" s="10"/>
      <c r="G18" s="5"/>
      <c r="K18" s="18"/>
      <c r="M18" s="6"/>
    </row>
    <row r="19" spans="3:13" ht="14">
      <c r="C19" s="1"/>
      <c r="D19" s="1"/>
      <c r="E19" s="1"/>
      <c r="F19" s="42"/>
      <c r="G19" s="1"/>
      <c r="K19" s="18"/>
      <c r="M19" s="6"/>
    </row>
    <row r="20" spans="3:13">
      <c r="E20" s="18"/>
      <c r="F20" s="19"/>
      <c r="G20" s="17"/>
      <c r="K20" s="18"/>
      <c r="M20" s="6"/>
    </row>
    <row r="21" spans="3:13">
      <c r="E21" s="5"/>
      <c r="F21" s="10"/>
      <c r="G21" s="5"/>
      <c r="K21" s="18"/>
      <c r="M21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IPL ПЛ без экипировки ДК</vt:lpstr>
      <vt:lpstr>IPL ПЛ без экипировки</vt:lpstr>
      <vt:lpstr>IPL Двоеборье без экип ДК</vt:lpstr>
      <vt:lpstr>IPL Двоеборье без экип</vt:lpstr>
      <vt:lpstr>IPL Жим без экипировки ДК</vt:lpstr>
      <vt:lpstr>IPL Жим без экипировки</vt:lpstr>
      <vt:lpstr>СПР Жим софт многопетельная</vt:lpstr>
      <vt:lpstr>WRPF Военный жим</vt:lpstr>
      <vt:lpstr>СПР Жим СФО</vt:lpstr>
      <vt:lpstr>IPL Тяга без экипировки ДК</vt:lpstr>
      <vt:lpstr>IPL Тяга без экипировки</vt:lpstr>
      <vt:lpstr>СПР Пауэрспорт ДК</vt:lpstr>
      <vt:lpstr>СПР Пауэрспорт</vt:lpstr>
      <vt:lpstr>СПР Подъем на бицепс ДК</vt:lpstr>
      <vt:lpstr>СПР Подъем на бицепс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2023-12-27T06:59:38Z</dcterms:modified>
</cp:coreProperties>
</file>