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Декабрь/"/>
    </mc:Choice>
  </mc:AlternateContent>
  <xr:revisionPtr revIDLastSave="0" documentId="13_ncr:1_{F7A68041-E08E-7F4C-8C62-AA640329E79C}" xr6:coauthVersionLast="45" xr6:coauthVersionMax="45" xr10:uidLastSave="{00000000-0000-0000-0000-000000000000}"/>
  <bookViews>
    <workbookView xWindow="480" yWindow="460" windowWidth="28320" windowHeight="15880" firstSheet="3" activeTab="5" xr2:uid="{00000000-000D-0000-FFFF-FFFF00000000}"/>
  </bookViews>
  <sheets>
    <sheet name="IPL ПЛ без экипировки" sheetId="6" r:id="rId1"/>
    <sheet name="IPL Двоеборье без экип" sheetId="16" r:id="rId2"/>
    <sheet name="IPL Присед без экипировки" sheetId="14" r:id="rId3"/>
    <sheet name="IPL Жим без экипировки" sheetId="8" r:id="rId4"/>
    <sheet name="IPL Тяга без экипировки" sheetId="11" r:id="rId5"/>
    <sheet name="СПР Подъем на бицепс" sheetId="20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20" l="1"/>
  <c r="K23" i="20"/>
  <c r="L22" i="20"/>
  <c r="K22" i="20"/>
  <c r="L21" i="20"/>
  <c r="K21" i="20"/>
  <c r="L18" i="20"/>
  <c r="K18" i="20"/>
  <c r="L15" i="20"/>
  <c r="K15" i="20"/>
  <c r="L14" i="20"/>
  <c r="K14" i="20"/>
  <c r="L13" i="20"/>
  <c r="K13" i="20"/>
  <c r="L12" i="20"/>
  <c r="K12" i="20"/>
  <c r="L9" i="20"/>
  <c r="K9" i="20"/>
  <c r="L6" i="20"/>
  <c r="K6" i="20"/>
  <c r="P6" i="16"/>
  <c r="O6" i="16"/>
  <c r="L6" i="14"/>
  <c r="K6" i="14"/>
  <c r="L12" i="11"/>
  <c r="K12" i="11"/>
  <c r="L9" i="11"/>
  <c r="K9" i="11"/>
  <c r="L6" i="11"/>
  <c r="K6" i="11"/>
  <c r="L27" i="8"/>
  <c r="K27" i="8"/>
  <c r="L24" i="8"/>
  <c r="K24" i="8"/>
  <c r="L23" i="8"/>
  <c r="K23" i="8"/>
  <c r="L20" i="8"/>
  <c r="K20" i="8"/>
  <c r="L17" i="8"/>
  <c r="K17" i="8"/>
  <c r="L14" i="8"/>
  <c r="K14" i="8"/>
  <c r="L13" i="8"/>
  <c r="K13" i="8"/>
  <c r="L12" i="8"/>
  <c r="K12" i="8"/>
  <c r="L9" i="8"/>
  <c r="K9" i="8"/>
  <c r="L6" i="8"/>
  <c r="K6" i="8"/>
  <c r="T43" i="6"/>
  <c r="S43" i="6"/>
  <c r="T40" i="6"/>
  <c r="S40" i="6"/>
  <c r="T39" i="6"/>
  <c r="S39" i="6"/>
  <c r="T36" i="6"/>
  <c r="S36" i="6"/>
  <c r="T35" i="6"/>
  <c r="S35" i="6"/>
  <c r="T32" i="6"/>
  <c r="S32" i="6"/>
  <c r="T31" i="6"/>
  <c r="S31" i="6"/>
  <c r="T30" i="6"/>
  <c r="S30" i="6"/>
  <c r="T29" i="6"/>
  <c r="S29" i="6"/>
  <c r="T26" i="6"/>
  <c r="S26" i="6"/>
  <c r="T25" i="6"/>
  <c r="S25" i="6"/>
  <c r="T24" i="6"/>
  <c r="S24" i="6"/>
  <c r="T21" i="6"/>
  <c r="S21" i="6"/>
  <c r="T18" i="6"/>
  <c r="S18" i="6"/>
  <c r="T15" i="6"/>
  <c r="S15" i="6"/>
  <c r="T12" i="6"/>
  <c r="S12" i="6"/>
  <c r="T9" i="6"/>
  <c r="S9" i="6"/>
  <c r="T8" i="6"/>
  <c r="S8" i="6"/>
  <c r="T7" i="6"/>
  <c r="S7" i="6"/>
  <c r="T6" i="6"/>
  <c r="S6" i="6"/>
</calcChain>
</file>

<file path=xl/sharedStrings.xml><?xml version="1.0" encoding="utf-8"?>
<sst xmlns="http://schemas.openxmlformats.org/spreadsheetml/2006/main" count="633" uniqueCount="201">
  <si>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</si>
  <si>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</si>
  <si>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</si>
  <si>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</si>
  <si>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</si>
  <si>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</si>
  <si>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</si>
  <si>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</si>
  <si>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</si>
  <si>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</si>
  <si>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52</t>
  </si>
  <si>
    <t>Девушки 15-19 (26.11.2008)/15</t>
  </si>
  <si>
    <t>49,90</t>
  </si>
  <si>
    <t>70,0</t>
  </si>
  <si>
    <t>75,0</t>
  </si>
  <si>
    <t>80,0</t>
  </si>
  <si>
    <t>37,5</t>
  </si>
  <si>
    <t>42,5</t>
  </si>
  <si>
    <t>85,0</t>
  </si>
  <si>
    <t>90,0</t>
  </si>
  <si>
    <t>Девушки 15-19 (31.01.2007)/16</t>
  </si>
  <si>
    <t>51,10</t>
  </si>
  <si>
    <t>60,0</t>
  </si>
  <si>
    <t>65,0</t>
  </si>
  <si>
    <t>67,5</t>
  </si>
  <si>
    <t>32,5</t>
  </si>
  <si>
    <t>35,0</t>
  </si>
  <si>
    <t>62,5</t>
  </si>
  <si>
    <t>72,5</t>
  </si>
  <si>
    <t>Девушки 15-19 (25.03.2007)/16</t>
  </si>
  <si>
    <t>50,40</t>
  </si>
  <si>
    <t>47,5</t>
  </si>
  <si>
    <t>50,0</t>
  </si>
  <si>
    <t>27,5</t>
  </si>
  <si>
    <t>30,0</t>
  </si>
  <si>
    <t>55,0</t>
  </si>
  <si>
    <t>Девушки 15-19 (13.12.2004)/19</t>
  </si>
  <si>
    <t>49,00</t>
  </si>
  <si>
    <t>52,5</t>
  </si>
  <si>
    <t>57,5</t>
  </si>
  <si>
    <t>ВЕСОВАЯ КАТЕГОРИЯ   56</t>
  </si>
  <si>
    <t>Открытая (04.12.1991)/32</t>
  </si>
  <si>
    <t>54,10</t>
  </si>
  <si>
    <t>ВЕСОВАЯ КАТЕГОРИЯ   60</t>
  </si>
  <si>
    <t>Девушки 15-19 (08.04.2008)/15</t>
  </si>
  <si>
    <t>58,60</t>
  </si>
  <si>
    <t>Юноши 15-19 (11.05.2010)/13</t>
  </si>
  <si>
    <t>Юноши 15-19 (29.05.2009)/14</t>
  </si>
  <si>
    <t>56,60</t>
  </si>
  <si>
    <t>95,0</t>
  </si>
  <si>
    <t>110,0</t>
  </si>
  <si>
    <t>ВЕСОВАЯ КАТЕГОРИЯ   67.5</t>
  </si>
  <si>
    <t>Юноши 15-19 (29.12.2008)/14</t>
  </si>
  <si>
    <t>66,50</t>
  </si>
  <si>
    <t>97,5</t>
  </si>
  <si>
    <t>100,0</t>
  </si>
  <si>
    <t>107,5</t>
  </si>
  <si>
    <t>Юноши 15-19 (23.09.2008)/15</t>
  </si>
  <si>
    <t>61,70</t>
  </si>
  <si>
    <t>105,0</t>
  </si>
  <si>
    <t>Юноши 15-19 (05.05.2010)/13</t>
  </si>
  <si>
    <t>62,80</t>
  </si>
  <si>
    <t>45,0</t>
  </si>
  <si>
    <t>ВЕСОВАЯ КАТЕГОРИЯ   75</t>
  </si>
  <si>
    <t>Юноши 15-19 (09.09.2007)/16</t>
  </si>
  <si>
    <t>70,90</t>
  </si>
  <si>
    <t>140,0</t>
  </si>
  <si>
    <t>147,5</t>
  </si>
  <si>
    <t>150,0</t>
  </si>
  <si>
    <t>102,5</t>
  </si>
  <si>
    <t>160,0</t>
  </si>
  <si>
    <t>167,5</t>
  </si>
  <si>
    <t>170,0</t>
  </si>
  <si>
    <t>Юноши 15-19 (01.05.2008)/15</t>
  </si>
  <si>
    <t>69,70</t>
  </si>
  <si>
    <t>117,5</t>
  </si>
  <si>
    <t>Юноши 15-19 (07.04.2010)/13</t>
  </si>
  <si>
    <t>68,40</t>
  </si>
  <si>
    <t>40,0</t>
  </si>
  <si>
    <t>72,60</t>
  </si>
  <si>
    <t>120,0</t>
  </si>
  <si>
    <t>130,0</t>
  </si>
  <si>
    <t>125,0</t>
  </si>
  <si>
    <t>ВЕСОВАЯ КАТЕГОРИЯ   82.5</t>
  </si>
  <si>
    <t>Юноши 15-19 (10.04.2007)/16</t>
  </si>
  <si>
    <t>82,50</t>
  </si>
  <si>
    <t>115,0</t>
  </si>
  <si>
    <t>135,0</t>
  </si>
  <si>
    <t>137,5</t>
  </si>
  <si>
    <t>Юноши 15-19 (13.11.2008)/15</t>
  </si>
  <si>
    <t>80,40</t>
  </si>
  <si>
    <t>122,5</t>
  </si>
  <si>
    <t>ВЕСОВАЯ КАТЕГОРИЯ   90</t>
  </si>
  <si>
    <t>Юноши 15-19 (19.09.2005)/18</t>
  </si>
  <si>
    <t>90,00</t>
  </si>
  <si>
    <t>Открытая (21.10.1994)/29</t>
  </si>
  <si>
    <t>88,70</t>
  </si>
  <si>
    <t>190,0</t>
  </si>
  <si>
    <t>200,0</t>
  </si>
  <si>
    <t>210,0</t>
  </si>
  <si>
    <t>145,0</t>
  </si>
  <si>
    <t>260,0</t>
  </si>
  <si>
    <t>270,0</t>
  </si>
  <si>
    <t>280,0</t>
  </si>
  <si>
    <t>ВЕСОВАЯ КАТЕГОРИЯ   100</t>
  </si>
  <si>
    <t>Открытая (30.09.1999)/24</t>
  </si>
  <si>
    <t>94,50</t>
  </si>
  <si>
    <t>112,5</t>
  </si>
  <si>
    <t>1</t>
  </si>
  <si>
    <t>Редина Алина</t>
  </si>
  <si>
    <t>2</t>
  </si>
  <si>
    <t>Маркова Анастасия</t>
  </si>
  <si>
    <t>3</t>
  </si>
  <si>
    <t>Ушакова Надежда</t>
  </si>
  <si>
    <t>4</t>
  </si>
  <si>
    <t>Цветкова Валерия</t>
  </si>
  <si>
    <t>Сафонова Анастасия</t>
  </si>
  <si>
    <t>Золотова Виктория</t>
  </si>
  <si>
    <t>Пономарев Валентин</t>
  </si>
  <si>
    <t>Богомолов Никита</t>
  </si>
  <si>
    <t>Косилов Денис</t>
  </si>
  <si>
    <t>Старостин Вадим</t>
  </si>
  <si>
    <t>Кривошеев Артур</t>
  </si>
  <si>
    <t>Дроздов Егор</t>
  </si>
  <si>
    <t>Кутимский Тимофей</t>
  </si>
  <si>
    <t>Унжаков Вячеслав</t>
  </si>
  <si>
    <t>Черепанов Алексей</t>
  </si>
  <si>
    <t>Шиваренко Иван</t>
  </si>
  <si>
    <t>Сноровихин Максим</t>
  </si>
  <si>
    <t>Крамник Сергей</t>
  </si>
  <si>
    <t>Емельяненко Андрей</t>
  </si>
  <si>
    <t>Соколов Иван</t>
  </si>
  <si>
    <t>Открытая (11.05.1995)/28</t>
  </si>
  <si>
    <t>55,90</t>
  </si>
  <si>
    <t>Юноши 15-19 (11.01.2008)/15</t>
  </si>
  <si>
    <t>59,70</t>
  </si>
  <si>
    <t>Юноши 15-19 (25.11.2007)/16</t>
  </si>
  <si>
    <t>74,20</t>
  </si>
  <si>
    <t>87,5</t>
  </si>
  <si>
    <t>Юноши 15-19 (20.11.2007)/16</t>
  </si>
  <si>
    <t>73,40</t>
  </si>
  <si>
    <t>77,5</t>
  </si>
  <si>
    <t>127,5</t>
  </si>
  <si>
    <t>98,80</t>
  </si>
  <si>
    <t>94,70</t>
  </si>
  <si>
    <t>ВЕСОВАЯ КАТЕГОРИЯ   125</t>
  </si>
  <si>
    <t>Открытая (13.11.1989)/34</t>
  </si>
  <si>
    <t>122,00</t>
  </si>
  <si>
    <t>165,0</t>
  </si>
  <si>
    <t>Результат</t>
  </si>
  <si>
    <t>Смирнова Валерия</t>
  </si>
  <si>
    <t>Медведев Матвей</t>
  </si>
  <si>
    <t>Шипицын Матвей</t>
  </si>
  <si>
    <t>Еранцев Лев</t>
  </si>
  <si>
    <t>Мамруков Михаил</t>
  </si>
  <si>
    <t>Нуриев Рустам</t>
  </si>
  <si>
    <t>Никифоров Виктор</t>
  </si>
  <si>
    <t>Спиридонов Андрей</t>
  </si>
  <si>
    <t>Зеленов Вячеслав</t>
  </si>
  <si>
    <t>Открытая (27.12.1993)/29</t>
  </si>
  <si>
    <t>66,00</t>
  </si>
  <si>
    <t>74,90</t>
  </si>
  <si>
    <t>155,0</t>
  </si>
  <si>
    <t>Прошутинская Ксения</t>
  </si>
  <si>
    <t>Бурков Юрий</t>
  </si>
  <si>
    <t>20,0</t>
  </si>
  <si>
    <t>25,0</t>
  </si>
  <si>
    <t>Открытая (23.02.1991)/32</t>
  </si>
  <si>
    <t>Открытая (11.12.1995)/28</t>
  </si>
  <si>
    <t>Бабаян Гарик</t>
  </si>
  <si>
    <t>Спиридонов Алексей</t>
  </si>
  <si>
    <t>Чемпионат Киренского района
IPL Пауэрлифтинг без экипировки
Киренск/Иркутская область, 16 декабря 2023 года</t>
  </si>
  <si>
    <t>Чемпионат Киренского района
IPL Жим лежа без экипировки
Киренск/Иркутская область, 16 декабря 2023 года</t>
  </si>
  <si>
    <t>Чемпионат Киренского района
IPL Силовое двоеборье без экипировки
Киренск/Иркутская область, 16 декабря 2023 года</t>
  </si>
  <si>
    <t>Чемпионат Киренского района
IPL Присед без экипировки
Киренск/Иркутская область, 16 декабря 2023 года</t>
  </si>
  <si>
    <t>Чемпионат Киренского района
IPL Становая тяга без экипировки
Киренск/Иркутская область, 16 декабря 2023 года</t>
  </si>
  <si>
    <t>Чемпионат Киренского района
СПР Строгий подъем штанги на бицепс
Киренск/Иркутская область, 16 декабря 2023 года</t>
  </si>
  <si>
    <t>Мастера 40-44 (03.04.1980)/43</t>
  </si>
  <si>
    <t>Мастера 45-49 (18.03.1977)/46</t>
  </si>
  <si>
    <t>Мастера 50-54 (06.04.1972)/51</t>
  </si>
  <si>
    <t>Мастера 45-49 (30.10.1978)/45</t>
  </si>
  <si>
    <t>Мастера 55-59 (24.04.1965)/58</t>
  </si>
  <si>
    <t>Мастера 50-54 (11.08.1972)/51</t>
  </si>
  <si>
    <t>Мастера 40-49 (03.04.1980)/43</t>
  </si>
  <si>
    <t>Мастера 40-49 (18.03.1977)/46</t>
  </si>
  <si>
    <t>Юноши 13-19 (25.11.2007)/16</t>
  </si>
  <si>
    <t>Юноши 13-19 (29.12.2008)/14</t>
  </si>
  <si>
    <t>Юноши 13-19 (20.11.2007)/16</t>
  </si>
  <si>
    <t>Мастера 50-59 (11.08.1972)/51</t>
  </si>
  <si>
    <t>№</t>
  </si>
  <si>
    <t>Иркутская область, Киренск</t>
  </si>
  <si>
    <t>Иркутская область, Усть-Кут</t>
  </si>
  <si>
    <t xml:space="preserve">
Дата рождения/Возраст</t>
  </si>
  <si>
    <t>Возрастная группа</t>
  </si>
  <si>
    <t>T</t>
  </si>
  <si>
    <t>O</t>
  </si>
  <si>
    <t>M1</t>
  </si>
  <si>
    <t>M3</t>
  </si>
  <si>
    <t>M2</t>
  </si>
  <si>
    <t>M4</t>
  </si>
  <si>
    <t>жим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</si>
</sst>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3"/>
  <sheetViews>
    <sheetView topLeftCell="A26" workbookViewId="0">
      <selection activeCell="E44" sqref="E44"/>
    </sheetView>
  </sheetViews>
  <sheetFormatPr baseColWidth="10" defaultColWidth="9.1640625" defaultRowHeight="13"/>
  <cols>
    <col min="1" max="1" width="7.1640625" style="5" bestFit="1" customWidth="1"/>
    <col min="2" max="2" width="19.6640625" style="5" bestFit="1" customWidth="1"/>
    <col min="3" max="3" width="28.6640625" style="5" bestFit="1" customWidth="1"/>
    <col min="4" max="4" width="20.83203125" style="5" bestFit="1" customWidth="1"/>
    <col min="5" max="5" width="10.1640625" style="6" bestFit="1" customWidth="1"/>
    <col min="6" max="6" width="37.33203125" style="5" customWidth="1"/>
    <col min="7" max="9" width="5.5" style="8" customWidth="1"/>
    <col min="10" max="10" width="4.5" style="8" customWidth="1"/>
    <col min="11" max="13" width="5.5" style="8" customWidth="1"/>
    <col min="14" max="14" width="4.5" style="8" customWidth="1"/>
    <col min="15" max="17" width="5.5" style="8" customWidth="1"/>
    <col min="18" max="18" width="4.5" style="8" customWidth="1"/>
    <col min="19" max="19" width="7.6640625" style="7" bestFit="1" customWidth="1"/>
    <col min="20" max="20" width="8.5" style="7" bestFit="1" customWidth="1"/>
    <col min="21" max="21" width="20.5" style="5" customWidth="1"/>
    <col min="22" max="16384" width="9.1640625" style="3"/>
  </cols>
  <sheetData>
    <row r="1" spans="1:21" s="2" customFormat="1" ht="29" customHeight="1">
      <c r="A1" s="39" t="s">
        <v>171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189</v>
      </c>
      <c r="B3" s="54" t="s">
        <v>0</v>
      </c>
      <c r="C3" s="49" t="s">
        <v>192</v>
      </c>
      <c r="D3" s="49" t="s">
        <v>6</v>
      </c>
      <c r="E3" s="33" t="s">
        <v>193</v>
      </c>
      <c r="F3" s="51" t="s">
        <v>5</v>
      </c>
      <c r="G3" s="51" t="s">
        <v>7</v>
      </c>
      <c r="H3" s="51"/>
      <c r="I3" s="51"/>
      <c r="J3" s="51"/>
      <c r="K3" s="51" t="s">
        <v>8</v>
      </c>
      <c r="L3" s="51"/>
      <c r="M3" s="51"/>
      <c r="N3" s="51"/>
      <c r="O3" s="51" t="s">
        <v>9</v>
      </c>
      <c r="P3" s="51"/>
      <c r="Q3" s="51"/>
      <c r="R3" s="51"/>
      <c r="S3" s="33" t="s">
        <v>1</v>
      </c>
      <c r="T3" s="33" t="s">
        <v>3</v>
      </c>
      <c r="U3" s="35" t="s">
        <v>2</v>
      </c>
    </row>
    <row r="4" spans="1:21" s="1" customFormat="1" ht="21" customHeight="1" thickBot="1">
      <c r="A4" s="48"/>
      <c r="B4" s="55"/>
      <c r="C4" s="50"/>
      <c r="D4" s="50"/>
      <c r="E4" s="34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4"/>
      <c r="T4" s="34"/>
      <c r="U4" s="36"/>
    </row>
    <row r="5" spans="1:21" ht="16">
      <c r="A5" s="37" t="s">
        <v>10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21">
      <c r="A6" s="22" t="s">
        <v>108</v>
      </c>
      <c r="B6" s="9" t="s">
        <v>109</v>
      </c>
      <c r="C6" s="9" t="s">
        <v>11</v>
      </c>
      <c r="D6" s="9" t="s">
        <v>12</v>
      </c>
      <c r="E6" s="10" t="s">
        <v>194</v>
      </c>
      <c r="F6" s="9" t="s">
        <v>190</v>
      </c>
      <c r="G6" s="21" t="s">
        <v>13</v>
      </c>
      <c r="H6" s="21" t="s">
        <v>14</v>
      </c>
      <c r="I6" s="21" t="s">
        <v>15</v>
      </c>
      <c r="J6" s="22"/>
      <c r="K6" s="21" t="s">
        <v>16</v>
      </c>
      <c r="L6" s="23" t="s">
        <v>17</v>
      </c>
      <c r="M6" s="23" t="s">
        <v>17</v>
      </c>
      <c r="N6" s="22"/>
      <c r="O6" s="23" t="s">
        <v>18</v>
      </c>
      <c r="P6" s="21" t="s">
        <v>18</v>
      </c>
      <c r="Q6" s="21" t="s">
        <v>19</v>
      </c>
      <c r="R6" s="22"/>
      <c r="S6" s="11" t="str">
        <f>"207,5"</f>
        <v>207,5</v>
      </c>
      <c r="T6" s="11" t="str">
        <f>"266,9695"</f>
        <v>266,9695</v>
      </c>
      <c r="U6" s="9"/>
    </row>
    <row r="7" spans="1:21">
      <c r="A7" s="26" t="s">
        <v>110</v>
      </c>
      <c r="B7" s="12" t="s">
        <v>111</v>
      </c>
      <c r="C7" s="12" t="s">
        <v>20</v>
      </c>
      <c r="D7" s="12" t="s">
        <v>21</v>
      </c>
      <c r="E7" s="13" t="s">
        <v>194</v>
      </c>
      <c r="F7" s="12" t="s">
        <v>190</v>
      </c>
      <c r="G7" s="24" t="s">
        <v>22</v>
      </c>
      <c r="H7" s="25" t="s">
        <v>23</v>
      </c>
      <c r="I7" s="24" t="s">
        <v>24</v>
      </c>
      <c r="J7" s="26"/>
      <c r="K7" s="24" t="s">
        <v>25</v>
      </c>
      <c r="L7" s="24" t="s">
        <v>26</v>
      </c>
      <c r="M7" s="24" t="s">
        <v>16</v>
      </c>
      <c r="N7" s="26"/>
      <c r="O7" s="24" t="s">
        <v>27</v>
      </c>
      <c r="P7" s="24" t="s">
        <v>24</v>
      </c>
      <c r="Q7" s="24" t="s">
        <v>28</v>
      </c>
      <c r="R7" s="26"/>
      <c r="S7" s="14" t="str">
        <f>"177,5"</f>
        <v>177,5</v>
      </c>
      <c r="T7" s="14" t="str">
        <f>"224,2712"</f>
        <v>224,2712</v>
      </c>
      <c r="U7" s="12"/>
    </row>
    <row r="8" spans="1:21">
      <c r="A8" s="26" t="s">
        <v>112</v>
      </c>
      <c r="B8" s="12" t="s">
        <v>113</v>
      </c>
      <c r="C8" s="12" t="s">
        <v>29</v>
      </c>
      <c r="D8" s="12" t="s">
        <v>30</v>
      </c>
      <c r="E8" s="13" t="s">
        <v>194</v>
      </c>
      <c r="F8" s="12" t="s">
        <v>190</v>
      </c>
      <c r="G8" s="24" t="s">
        <v>17</v>
      </c>
      <c r="H8" s="24" t="s">
        <v>31</v>
      </c>
      <c r="I8" s="24" t="s">
        <v>32</v>
      </c>
      <c r="J8" s="26"/>
      <c r="K8" s="24" t="s">
        <v>33</v>
      </c>
      <c r="L8" s="24" t="s">
        <v>34</v>
      </c>
      <c r="M8" s="25" t="s">
        <v>25</v>
      </c>
      <c r="N8" s="26"/>
      <c r="O8" s="24" t="s">
        <v>35</v>
      </c>
      <c r="P8" s="24" t="s">
        <v>23</v>
      </c>
      <c r="Q8" s="24" t="s">
        <v>28</v>
      </c>
      <c r="R8" s="26"/>
      <c r="S8" s="14" t="str">
        <f>"152,5"</f>
        <v>152,5</v>
      </c>
      <c r="T8" s="14" t="str">
        <f>"194,7273"</f>
        <v>194,7273</v>
      </c>
      <c r="U8" s="12"/>
    </row>
    <row r="9" spans="1:21">
      <c r="A9" s="29" t="s">
        <v>114</v>
      </c>
      <c r="B9" s="15" t="s">
        <v>115</v>
      </c>
      <c r="C9" s="15" t="s">
        <v>36</v>
      </c>
      <c r="D9" s="15" t="s">
        <v>37</v>
      </c>
      <c r="E9" s="16" t="s">
        <v>194</v>
      </c>
      <c r="F9" s="15" t="s">
        <v>191</v>
      </c>
      <c r="G9" s="27" t="s">
        <v>32</v>
      </c>
      <c r="H9" s="27" t="s">
        <v>38</v>
      </c>
      <c r="I9" s="28" t="s">
        <v>35</v>
      </c>
      <c r="J9" s="29"/>
      <c r="K9" s="27" t="s">
        <v>34</v>
      </c>
      <c r="L9" s="27" t="s">
        <v>25</v>
      </c>
      <c r="M9" s="28" t="s">
        <v>26</v>
      </c>
      <c r="N9" s="29"/>
      <c r="O9" s="27" t="s">
        <v>39</v>
      </c>
      <c r="P9" s="27" t="s">
        <v>22</v>
      </c>
      <c r="Q9" s="27" t="s">
        <v>27</v>
      </c>
      <c r="R9" s="29"/>
      <c r="S9" s="17" t="str">
        <f>"147,5"</f>
        <v>147,5</v>
      </c>
      <c r="T9" s="17" t="str">
        <f>"192,3842"</f>
        <v>192,3842</v>
      </c>
      <c r="U9" s="15"/>
    </row>
    <row r="11" spans="1:21" ht="16">
      <c r="A11" s="52" t="s">
        <v>40</v>
      </c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21">
      <c r="A12" s="31" t="s">
        <v>108</v>
      </c>
      <c r="B12" s="18" t="s">
        <v>116</v>
      </c>
      <c r="C12" s="18" t="s">
        <v>41</v>
      </c>
      <c r="D12" s="18" t="s">
        <v>42</v>
      </c>
      <c r="E12" s="19" t="s">
        <v>195</v>
      </c>
      <c r="F12" s="18" t="s">
        <v>190</v>
      </c>
      <c r="G12" s="30" t="s">
        <v>22</v>
      </c>
      <c r="H12" s="30" t="s">
        <v>23</v>
      </c>
      <c r="I12" s="30" t="s">
        <v>28</v>
      </c>
      <c r="J12" s="31"/>
      <c r="K12" s="30" t="s">
        <v>31</v>
      </c>
      <c r="L12" s="30" t="s">
        <v>32</v>
      </c>
      <c r="M12" s="30" t="s">
        <v>38</v>
      </c>
      <c r="N12" s="31"/>
      <c r="O12" s="30" t="s">
        <v>23</v>
      </c>
      <c r="P12" s="30" t="s">
        <v>14</v>
      </c>
      <c r="Q12" s="30" t="s">
        <v>18</v>
      </c>
      <c r="R12" s="31"/>
      <c r="S12" s="20" t="str">
        <f>"210,0"</f>
        <v>210,0</v>
      </c>
      <c r="T12" s="20" t="str">
        <f>"253,8480"</f>
        <v>253,8480</v>
      </c>
      <c r="U12" s="18"/>
    </row>
    <row r="14" spans="1:21" ht="16">
      <c r="A14" s="52" t="s">
        <v>43</v>
      </c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</row>
    <row r="15" spans="1:21">
      <c r="A15" s="31" t="s">
        <v>108</v>
      </c>
      <c r="B15" s="18" t="s">
        <v>117</v>
      </c>
      <c r="C15" s="18" t="s">
        <v>44</v>
      </c>
      <c r="D15" s="18" t="s">
        <v>45</v>
      </c>
      <c r="E15" s="19" t="s">
        <v>194</v>
      </c>
      <c r="F15" s="18" t="s">
        <v>191</v>
      </c>
      <c r="G15" s="30" t="s">
        <v>39</v>
      </c>
      <c r="H15" s="32" t="s">
        <v>27</v>
      </c>
      <c r="I15" s="32" t="s">
        <v>27</v>
      </c>
      <c r="J15" s="31"/>
      <c r="K15" s="30" t="s">
        <v>34</v>
      </c>
      <c r="L15" s="30" t="s">
        <v>25</v>
      </c>
      <c r="M15" s="30" t="s">
        <v>26</v>
      </c>
      <c r="N15" s="31"/>
      <c r="O15" s="30" t="s">
        <v>23</v>
      </c>
      <c r="P15" s="30" t="s">
        <v>24</v>
      </c>
      <c r="Q15" s="30" t="s">
        <v>28</v>
      </c>
      <c r="R15" s="31"/>
      <c r="S15" s="20" t="str">
        <f>"165,0"</f>
        <v>165,0</v>
      </c>
      <c r="T15" s="20" t="str">
        <f>"187,3575"</f>
        <v>187,3575</v>
      </c>
      <c r="U15" s="18"/>
    </row>
    <row r="17" spans="1:21" ht="16">
      <c r="A17" s="52" t="s">
        <v>10</v>
      </c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</row>
    <row r="18" spans="1:21">
      <c r="A18" s="31" t="s">
        <v>108</v>
      </c>
      <c r="B18" s="18" t="s">
        <v>118</v>
      </c>
      <c r="C18" s="18" t="s">
        <v>46</v>
      </c>
      <c r="D18" s="18" t="s">
        <v>12</v>
      </c>
      <c r="E18" s="19" t="s">
        <v>194</v>
      </c>
      <c r="F18" s="18" t="s">
        <v>190</v>
      </c>
      <c r="G18" s="30" t="s">
        <v>38</v>
      </c>
      <c r="H18" s="30" t="s">
        <v>35</v>
      </c>
      <c r="I18" s="30" t="s">
        <v>22</v>
      </c>
      <c r="J18" s="31"/>
      <c r="K18" s="30" t="s">
        <v>25</v>
      </c>
      <c r="L18" s="30" t="s">
        <v>26</v>
      </c>
      <c r="M18" s="30" t="s">
        <v>16</v>
      </c>
      <c r="N18" s="31"/>
      <c r="O18" s="30" t="s">
        <v>23</v>
      </c>
      <c r="P18" s="30" t="s">
        <v>13</v>
      </c>
      <c r="Q18" s="30" t="s">
        <v>14</v>
      </c>
      <c r="R18" s="31"/>
      <c r="S18" s="20" t="str">
        <f>"172,5"</f>
        <v>172,5</v>
      </c>
      <c r="T18" s="20" t="str">
        <f>"176,8815"</f>
        <v>176,8815</v>
      </c>
      <c r="U18" s="18"/>
    </row>
    <row r="20" spans="1:21" ht="16">
      <c r="A20" s="52" t="s">
        <v>43</v>
      </c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</row>
    <row r="21" spans="1:21">
      <c r="A21" s="31" t="s">
        <v>108</v>
      </c>
      <c r="B21" s="18" t="s">
        <v>119</v>
      </c>
      <c r="C21" s="18" t="s">
        <v>47</v>
      </c>
      <c r="D21" s="18" t="s">
        <v>48</v>
      </c>
      <c r="E21" s="19" t="s">
        <v>194</v>
      </c>
      <c r="F21" s="18" t="s">
        <v>190</v>
      </c>
      <c r="G21" s="30" t="s">
        <v>22</v>
      </c>
      <c r="H21" s="30" t="s">
        <v>27</v>
      </c>
      <c r="I21" s="30" t="s">
        <v>13</v>
      </c>
      <c r="J21" s="31"/>
      <c r="K21" s="30" t="s">
        <v>32</v>
      </c>
      <c r="L21" s="30" t="s">
        <v>35</v>
      </c>
      <c r="M21" s="32" t="s">
        <v>39</v>
      </c>
      <c r="N21" s="31"/>
      <c r="O21" s="30" t="s">
        <v>13</v>
      </c>
      <c r="P21" s="30" t="s">
        <v>49</v>
      </c>
      <c r="Q21" s="30" t="s">
        <v>50</v>
      </c>
      <c r="R21" s="31"/>
      <c r="S21" s="20" t="str">
        <f>"235,0"</f>
        <v>235,0</v>
      </c>
      <c r="T21" s="20" t="str">
        <f>"211,7350"</f>
        <v>211,7350</v>
      </c>
      <c r="U21" s="18"/>
    </row>
    <row r="23" spans="1:21" ht="16">
      <c r="A23" s="52" t="s">
        <v>51</v>
      </c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</row>
    <row r="24" spans="1:21">
      <c r="A24" s="22" t="s">
        <v>108</v>
      </c>
      <c r="B24" s="9" t="s">
        <v>120</v>
      </c>
      <c r="C24" s="9" t="s">
        <v>52</v>
      </c>
      <c r="D24" s="9" t="s">
        <v>53</v>
      </c>
      <c r="E24" s="10" t="s">
        <v>194</v>
      </c>
      <c r="F24" s="9" t="s">
        <v>190</v>
      </c>
      <c r="G24" s="21" t="s">
        <v>15</v>
      </c>
      <c r="H24" s="21" t="s">
        <v>19</v>
      </c>
      <c r="I24" s="21" t="s">
        <v>54</v>
      </c>
      <c r="J24" s="22"/>
      <c r="K24" s="21" t="s">
        <v>35</v>
      </c>
      <c r="L24" s="21" t="s">
        <v>27</v>
      </c>
      <c r="M24" s="21" t="s">
        <v>13</v>
      </c>
      <c r="N24" s="22"/>
      <c r="O24" s="21" t="s">
        <v>49</v>
      </c>
      <c r="P24" s="21" t="s">
        <v>55</v>
      </c>
      <c r="Q24" s="21" t="s">
        <v>56</v>
      </c>
      <c r="R24" s="22"/>
      <c r="S24" s="11" t="str">
        <f>"275,0"</f>
        <v>275,0</v>
      </c>
      <c r="T24" s="11" t="str">
        <f>"214,6100"</f>
        <v>214,6100</v>
      </c>
      <c r="U24" s="9"/>
    </row>
    <row r="25" spans="1:21">
      <c r="A25" s="26" t="s">
        <v>110</v>
      </c>
      <c r="B25" s="12" t="s">
        <v>121</v>
      </c>
      <c r="C25" s="12" t="s">
        <v>57</v>
      </c>
      <c r="D25" s="12" t="s">
        <v>58</v>
      </c>
      <c r="E25" s="13" t="s">
        <v>194</v>
      </c>
      <c r="F25" s="12" t="s">
        <v>190</v>
      </c>
      <c r="G25" s="24" t="s">
        <v>13</v>
      </c>
      <c r="H25" s="24" t="s">
        <v>14</v>
      </c>
      <c r="I25" s="24" t="s">
        <v>15</v>
      </c>
      <c r="J25" s="26"/>
      <c r="K25" s="24" t="s">
        <v>38</v>
      </c>
      <c r="L25" s="24" t="s">
        <v>39</v>
      </c>
      <c r="M25" s="24" t="s">
        <v>27</v>
      </c>
      <c r="N25" s="26"/>
      <c r="O25" s="24" t="s">
        <v>19</v>
      </c>
      <c r="P25" s="24" t="s">
        <v>54</v>
      </c>
      <c r="Q25" s="24" t="s">
        <v>59</v>
      </c>
      <c r="R25" s="26"/>
      <c r="S25" s="14" t="str">
        <f>"247,5"</f>
        <v>247,5</v>
      </c>
      <c r="T25" s="14" t="str">
        <f>"205,8458"</f>
        <v>205,8458</v>
      </c>
      <c r="U25" s="12"/>
    </row>
    <row r="26" spans="1:21">
      <c r="A26" s="29" t="s">
        <v>112</v>
      </c>
      <c r="B26" s="15" t="s">
        <v>122</v>
      </c>
      <c r="C26" s="15" t="s">
        <v>60</v>
      </c>
      <c r="D26" s="15" t="s">
        <v>61</v>
      </c>
      <c r="E26" s="16" t="s">
        <v>194</v>
      </c>
      <c r="F26" s="15" t="s">
        <v>190</v>
      </c>
      <c r="G26" s="27" t="s">
        <v>32</v>
      </c>
      <c r="H26" s="27" t="s">
        <v>35</v>
      </c>
      <c r="I26" s="27" t="s">
        <v>22</v>
      </c>
      <c r="J26" s="29"/>
      <c r="K26" s="27" t="s">
        <v>16</v>
      </c>
      <c r="L26" s="27" t="s">
        <v>17</v>
      </c>
      <c r="M26" s="28" t="s">
        <v>62</v>
      </c>
      <c r="N26" s="29"/>
      <c r="O26" s="28" t="s">
        <v>24</v>
      </c>
      <c r="P26" s="27" t="s">
        <v>28</v>
      </c>
      <c r="Q26" s="27" t="s">
        <v>14</v>
      </c>
      <c r="R26" s="29"/>
      <c r="S26" s="17" t="str">
        <f>"177,5"</f>
        <v>177,5</v>
      </c>
      <c r="T26" s="17" t="str">
        <f>"145,3547"</f>
        <v>145,3547</v>
      </c>
      <c r="U26" s="15"/>
    </row>
    <row r="28" spans="1:21" ht="16">
      <c r="A28" s="52" t="s">
        <v>63</v>
      </c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</row>
    <row r="29" spans="1:21">
      <c r="A29" s="22" t="s">
        <v>108</v>
      </c>
      <c r="B29" s="9" t="s">
        <v>123</v>
      </c>
      <c r="C29" s="9" t="s">
        <v>64</v>
      </c>
      <c r="D29" s="9" t="s">
        <v>65</v>
      </c>
      <c r="E29" s="10" t="s">
        <v>194</v>
      </c>
      <c r="F29" s="9" t="s">
        <v>190</v>
      </c>
      <c r="G29" s="21" t="s">
        <v>66</v>
      </c>
      <c r="H29" s="21" t="s">
        <v>67</v>
      </c>
      <c r="I29" s="21" t="s">
        <v>68</v>
      </c>
      <c r="J29" s="22"/>
      <c r="K29" s="21" t="s">
        <v>69</v>
      </c>
      <c r="L29" s="21" t="s">
        <v>59</v>
      </c>
      <c r="M29" s="21" t="s">
        <v>56</v>
      </c>
      <c r="N29" s="22"/>
      <c r="O29" s="21" t="s">
        <v>70</v>
      </c>
      <c r="P29" s="21" t="s">
        <v>71</v>
      </c>
      <c r="Q29" s="21" t="s">
        <v>72</v>
      </c>
      <c r="R29" s="22"/>
      <c r="S29" s="11" t="str">
        <f>"427,5"</f>
        <v>427,5</v>
      </c>
      <c r="T29" s="11" t="str">
        <f>"317,2905"</f>
        <v>317,2905</v>
      </c>
      <c r="U29" s="9"/>
    </row>
    <row r="30" spans="1:21">
      <c r="A30" s="26" t="s">
        <v>110</v>
      </c>
      <c r="B30" s="12" t="s">
        <v>124</v>
      </c>
      <c r="C30" s="12" t="s">
        <v>73</v>
      </c>
      <c r="D30" s="12" t="s">
        <v>74</v>
      </c>
      <c r="E30" s="13" t="s">
        <v>194</v>
      </c>
      <c r="F30" s="12" t="s">
        <v>190</v>
      </c>
      <c r="G30" s="24" t="s">
        <v>19</v>
      </c>
      <c r="H30" s="25" t="s">
        <v>54</v>
      </c>
      <c r="I30" s="24" t="s">
        <v>55</v>
      </c>
      <c r="J30" s="26"/>
      <c r="K30" s="24" t="s">
        <v>35</v>
      </c>
      <c r="L30" s="24" t="s">
        <v>39</v>
      </c>
      <c r="M30" s="25" t="s">
        <v>22</v>
      </c>
      <c r="N30" s="26"/>
      <c r="O30" s="24" t="s">
        <v>59</v>
      </c>
      <c r="P30" s="24" t="s">
        <v>50</v>
      </c>
      <c r="Q30" s="24" t="s">
        <v>75</v>
      </c>
      <c r="R30" s="26"/>
      <c r="S30" s="14" t="str">
        <f>"275,0"</f>
        <v>275,0</v>
      </c>
      <c r="T30" s="14" t="str">
        <f>"206,7725"</f>
        <v>206,7725</v>
      </c>
      <c r="U30" s="12"/>
    </row>
    <row r="31" spans="1:21">
      <c r="A31" s="26" t="s">
        <v>112</v>
      </c>
      <c r="B31" s="12" t="s">
        <v>125</v>
      </c>
      <c r="C31" s="12" t="s">
        <v>76</v>
      </c>
      <c r="D31" s="12" t="s">
        <v>77</v>
      </c>
      <c r="E31" s="13" t="s">
        <v>194</v>
      </c>
      <c r="F31" s="12" t="s">
        <v>190</v>
      </c>
      <c r="G31" s="24" t="s">
        <v>78</v>
      </c>
      <c r="H31" s="24" t="s">
        <v>62</v>
      </c>
      <c r="I31" s="24" t="s">
        <v>32</v>
      </c>
      <c r="J31" s="26"/>
      <c r="K31" s="24" t="s">
        <v>33</v>
      </c>
      <c r="L31" s="24" t="s">
        <v>25</v>
      </c>
      <c r="M31" s="24" t="s">
        <v>16</v>
      </c>
      <c r="N31" s="26"/>
      <c r="O31" s="24" t="s">
        <v>35</v>
      </c>
      <c r="P31" s="24" t="s">
        <v>23</v>
      </c>
      <c r="Q31" s="24" t="s">
        <v>13</v>
      </c>
      <c r="R31" s="26"/>
      <c r="S31" s="14" t="str">
        <f>"157,5"</f>
        <v>157,5</v>
      </c>
      <c r="T31" s="14" t="str">
        <f>"120,1725"</f>
        <v>120,1725</v>
      </c>
      <c r="U31" s="12"/>
    </row>
    <row r="32" spans="1:21">
      <c r="A32" s="29" t="s">
        <v>108</v>
      </c>
      <c r="B32" s="15" t="s">
        <v>126</v>
      </c>
      <c r="C32" s="15" t="s">
        <v>177</v>
      </c>
      <c r="D32" s="15" t="s">
        <v>79</v>
      </c>
      <c r="E32" s="16" t="s">
        <v>196</v>
      </c>
      <c r="F32" s="15" t="s">
        <v>190</v>
      </c>
      <c r="G32" s="27" t="s">
        <v>50</v>
      </c>
      <c r="H32" s="27" t="s">
        <v>80</v>
      </c>
      <c r="I32" s="27" t="s">
        <v>81</v>
      </c>
      <c r="J32" s="29"/>
      <c r="K32" s="27" t="s">
        <v>19</v>
      </c>
      <c r="L32" s="27" t="s">
        <v>55</v>
      </c>
      <c r="M32" s="28" t="s">
        <v>59</v>
      </c>
      <c r="N32" s="29"/>
      <c r="O32" s="27" t="s">
        <v>50</v>
      </c>
      <c r="P32" s="27" t="s">
        <v>82</v>
      </c>
      <c r="Q32" s="27" t="s">
        <v>66</v>
      </c>
      <c r="R32" s="29"/>
      <c r="S32" s="17" t="str">
        <f>"370,0"</f>
        <v>370,0</v>
      </c>
      <c r="T32" s="17" t="str">
        <f>"277,3966"</f>
        <v>277,3966</v>
      </c>
      <c r="U32" s="15"/>
    </row>
    <row r="34" spans="1:21" ht="16">
      <c r="A34" s="52" t="s">
        <v>83</v>
      </c>
      <c r="B34" s="52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</row>
    <row r="35" spans="1:21">
      <c r="A35" s="22" t="s">
        <v>108</v>
      </c>
      <c r="B35" s="9" t="s">
        <v>127</v>
      </c>
      <c r="C35" s="9" t="s">
        <v>84</v>
      </c>
      <c r="D35" s="9" t="s">
        <v>85</v>
      </c>
      <c r="E35" s="10" t="s">
        <v>194</v>
      </c>
      <c r="F35" s="9" t="s">
        <v>190</v>
      </c>
      <c r="G35" s="21" t="s">
        <v>59</v>
      </c>
      <c r="H35" s="21" t="s">
        <v>50</v>
      </c>
      <c r="I35" s="21" t="s">
        <v>86</v>
      </c>
      <c r="J35" s="22"/>
      <c r="K35" s="21" t="s">
        <v>13</v>
      </c>
      <c r="L35" s="21" t="s">
        <v>14</v>
      </c>
      <c r="M35" s="23" t="s">
        <v>15</v>
      </c>
      <c r="N35" s="22"/>
      <c r="O35" s="21" t="s">
        <v>82</v>
      </c>
      <c r="P35" s="23" t="s">
        <v>87</v>
      </c>
      <c r="Q35" s="21" t="s">
        <v>88</v>
      </c>
      <c r="R35" s="22"/>
      <c r="S35" s="11" t="str">
        <f>"327,5"</f>
        <v>327,5</v>
      </c>
      <c r="T35" s="11" t="str">
        <f>"219,3923"</f>
        <v>219,3923</v>
      </c>
      <c r="U35" s="9"/>
    </row>
    <row r="36" spans="1:21">
      <c r="A36" s="29" t="s">
        <v>110</v>
      </c>
      <c r="B36" s="15" t="s">
        <v>128</v>
      </c>
      <c r="C36" s="15" t="s">
        <v>89</v>
      </c>
      <c r="D36" s="15" t="s">
        <v>90</v>
      </c>
      <c r="E36" s="16" t="s">
        <v>194</v>
      </c>
      <c r="F36" s="15" t="s">
        <v>190</v>
      </c>
      <c r="G36" s="27" t="s">
        <v>54</v>
      </c>
      <c r="H36" s="27" t="s">
        <v>69</v>
      </c>
      <c r="I36" s="27" t="s">
        <v>56</v>
      </c>
      <c r="J36" s="29"/>
      <c r="K36" s="27" t="s">
        <v>32</v>
      </c>
      <c r="L36" s="27" t="s">
        <v>35</v>
      </c>
      <c r="M36" s="28" t="s">
        <v>39</v>
      </c>
      <c r="N36" s="29"/>
      <c r="O36" s="27" t="s">
        <v>50</v>
      </c>
      <c r="P36" s="27" t="s">
        <v>86</v>
      </c>
      <c r="Q36" s="27" t="s">
        <v>91</v>
      </c>
      <c r="R36" s="29"/>
      <c r="S36" s="17" t="str">
        <f>"285,0"</f>
        <v>285,0</v>
      </c>
      <c r="T36" s="17" t="str">
        <f>"193,9710"</f>
        <v>193,9710</v>
      </c>
      <c r="U36" s="15"/>
    </row>
    <row r="38" spans="1:21" ht="16">
      <c r="A38" s="52" t="s">
        <v>92</v>
      </c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</row>
    <row r="39" spans="1:21">
      <c r="A39" s="22" t="s">
        <v>108</v>
      </c>
      <c r="B39" s="9" t="s">
        <v>129</v>
      </c>
      <c r="C39" s="9" t="s">
        <v>93</v>
      </c>
      <c r="D39" s="9" t="s">
        <v>94</v>
      </c>
      <c r="E39" s="10" t="s">
        <v>194</v>
      </c>
      <c r="F39" s="9" t="s">
        <v>191</v>
      </c>
      <c r="G39" s="21" t="s">
        <v>50</v>
      </c>
      <c r="H39" s="21" t="s">
        <v>80</v>
      </c>
      <c r="I39" s="21" t="s">
        <v>81</v>
      </c>
      <c r="J39" s="22"/>
      <c r="K39" s="21" t="s">
        <v>27</v>
      </c>
      <c r="L39" s="21" t="s">
        <v>23</v>
      </c>
      <c r="M39" s="23" t="s">
        <v>28</v>
      </c>
      <c r="N39" s="22"/>
      <c r="O39" s="21" t="s">
        <v>50</v>
      </c>
      <c r="P39" s="21" t="s">
        <v>91</v>
      </c>
      <c r="Q39" s="21" t="s">
        <v>87</v>
      </c>
      <c r="R39" s="22"/>
      <c r="S39" s="11" t="str">
        <f>"330,0"</f>
        <v>330,0</v>
      </c>
      <c r="T39" s="11" t="str">
        <f>"210,6720"</f>
        <v>210,6720</v>
      </c>
      <c r="U39" s="9"/>
    </row>
    <row r="40" spans="1:21">
      <c r="A40" s="29" t="s">
        <v>108</v>
      </c>
      <c r="B40" s="15" t="s">
        <v>130</v>
      </c>
      <c r="C40" s="15" t="s">
        <v>95</v>
      </c>
      <c r="D40" s="15" t="s">
        <v>96</v>
      </c>
      <c r="E40" s="16" t="s">
        <v>195</v>
      </c>
      <c r="F40" s="15" t="s">
        <v>190</v>
      </c>
      <c r="G40" s="27" t="s">
        <v>97</v>
      </c>
      <c r="H40" s="27" t="s">
        <v>98</v>
      </c>
      <c r="I40" s="27" t="s">
        <v>99</v>
      </c>
      <c r="J40" s="29"/>
      <c r="K40" s="27" t="s">
        <v>81</v>
      </c>
      <c r="L40" s="27" t="s">
        <v>66</v>
      </c>
      <c r="M40" s="28" t="s">
        <v>100</v>
      </c>
      <c r="N40" s="29"/>
      <c r="O40" s="27" t="s">
        <v>101</v>
      </c>
      <c r="P40" s="27" t="s">
        <v>102</v>
      </c>
      <c r="Q40" s="28" t="s">
        <v>103</v>
      </c>
      <c r="R40" s="29"/>
      <c r="S40" s="17" t="str">
        <f>"620,0"</f>
        <v>620,0</v>
      </c>
      <c r="T40" s="17" t="str">
        <f>"398,7840"</f>
        <v>398,7840</v>
      </c>
      <c r="U40" s="15"/>
    </row>
    <row r="42" spans="1:21" ht="16">
      <c r="A42" s="52" t="s">
        <v>104</v>
      </c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</row>
    <row r="43" spans="1:21">
      <c r="A43" s="31" t="s">
        <v>108</v>
      </c>
      <c r="B43" s="18" t="s">
        <v>131</v>
      </c>
      <c r="C43" s="18" t="s">
        <v>105</v>
      </c>
      <c r="D43" s="18" t="s">
        <v>106</v>
      </c>
      <c r="E43" s="19" t="s">
        <v>195</v>
      </c>
      <c r="F43" s="18" t="s">
        <v>191</v>
      </c>
      <c r="G43" s="30" t="s">
        <v>49</v>
      </c>
      <c r="H43" s="30" t="s">
        <v>59</v>
      </c>
      <c r="I43" s="30" t="s">
        <v>107</v>
      </c>
      <c r="J43" s="31"/>
      <c r="K43" s="30" t="s">
        <v>14</v>
      </c>
      <c r="L43" s="30" t="s">
        <v>15</v>
      </c>
      <c r="M43" s="32" t="s">
        <v>55</v>
      </c>
      <c r="N43" s="31"/>
      <c r="O43" s="30" t="s">
        <v>66</v>
      </c>
      <c r="P43" s="30" t="s">
        <v>68</v>
      </c>
      <c r="Q43" s="30" t="s">
        <v>70</v>
      </c>
      <c r="R43" s="31"/>
      <c r="S43" s="20" t="str">
        <f>"352,5"</f>
        <v>352,5</v>
      </c>
      <c r="T43" s="20" t="str">
        <f>"219,7837"</f>
        <v>219,7837</v>
      </c>
      <c r="U43" s="18"/>
    </row>
  </sheetData>
  <mergeCells count="23">
    <mergeCell ref="A34:R34"/>
    <mergeCell ref="A38:R38"/>
    <mergeCell ref="A42:R42"/>
    <mergeCell ref="B3:B4"/>
    <mergeCell ref="A11:R11"/>
    <mergeCell ref="A14:R14"/>
    <mergeCell ref="A17:R17"/>
    <mergeCell ref="A20:R20"/>
    <mergeCell ref="A23:R23"/>
    <mergeCell ref="A28:R28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9.5" style="5" bestFit="1" customWidth="1"/>
    <col min="3" max="3" width="25.1640625" style="5" bestFit="1" customWidth="1"/>
    <col min="4" max="4" width="20.83203125" style="5" bestFit="1" customWidth="1"/>
    <col min="5" max="5" width="10.1640625" style="6" bestFit="1" customWidth="1"/>
    <col min="6" max="6" width="29.83203125" style="5" bestFit="1" customWidth="1"/>
    <col min="7" max="9" width="5.5" style="8" customWidth="1"/>
    <col min="10" max="10" width="4.5" style="8" customWidth="1"/>
    <col min="11" max="13" width="5.5" style="8" customWidth="1"/>
    <col min="14" max="14" width="4.5" style="8" customWidth="1"/>
    <col min="15" max="15" width="7.6640625" style="7" bestFit="1" customWidth="1"/>
    <col min="16" max="16" width="8.5" style="7" bestFit="1" customWidth="1"/>
    <col min="17" max="17" width="16.1640625" style="5" bestFit="1" customWidth="1"/>
    <col min="18" max="16384" width="9.1640625" style="3"/>
  </cols>
  <sheetData>
    <row r="1" spans="1:17" s="2" customFormat="1" ht="29" customHeight="1">
      <c r="A1" s="39" t="s">
        <v>173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s="1" customFormat="1" ht="12.75" customHeight="1">
      <c r="A3" s="47" t="s">
        <v>189</v>
      </c>
      <c r="B3" s="54" t="s">
        <v>0</v>
      </c>
      <c r="C3" s="49" t="s">
        <v>192</v>
      </c>
      <c r="D3" s="49" t="s">
        <v>6</v>
      </c>
      <c r="E3" s="33" t="s">
        <v>193</v>
      </c>
      <c r="F3" s="51" t="s">
        <v>5</v>
      </c>
      <c r="G3" s="51" t="s">
        <v>8</v>
      </c>
      <c r="H3" s="51"/>
      <c r="I3" s="51"/>
      <c r="J3" s="51"/>
      <c r="K3" s="51" t="s">
        <v>9</v>
      </c>
      <c r="L3" s="51"/>
      <c r="M3" s="51"/>
      <c r="N3" s="51"/>
      <c r="O3" s="33" t="s">
        <v>1</v>
      </c>
      <c r="P3" s="33" t="s">
        <v>3</v>
      </c>
      <c r="Q3" s="35" t="s">
        <v>2</v>
      </c>
    </row>
    <row r="4" spans="1:17" s="1" customFormat="1" ht="21" customHeight="1" thickBot="1">
      <c r="A4" s="48"/>
      <c r="B4" s="55"/>
      <c r="C4" s="50"/>
      <c r="D4" s="50"/>
      <c r="E4" s="34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4"/>
      <c r="P4" s="34"/>
      <c r="Q4" s="36"/>
    </row>
    <row r="5" spans="1:17" ht="16">
      <c r="A5" s="37" t="s">
        <v>92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7">
      <c r="A6" s="31" t="s">
        <v>108</v>
      </c>
      <c r="B6" s="18" t="s">
        <v>130</v>
      </c>
      <c r="C6" s="18" t="s">
        <v>95</v>
      </c>
      <c r="D6" s="18" t="s">
        <v>96</v>
      </c>
      <c r="E6" s="19" t="s">
        <v>195</v>
      </c>
      <c r="F6" s="18" t="s">
        <v>190</v>
      </c>
      <c r="G6" s="30" t="s">
        <v>81</v>
      </c>
      <c r="H6" s="30" t="s">
        <v>66</v>
      </c>
      <c r="I6" s="32" t="s">
        <v>100</v>
      </c>
      <c r="J6" s="31"/>
      <c r="K6" s="30" t="s">
        <v>101</v>
      </c>
      <c r="L6" s="30" t="s">
        <v>102</v>
      </c>
      <c r="M6" s="32" t="s">
        <v>103</v>
      </c>
      <c r="N6" s="31"/>
      <c r="O6" s="20" t="str">
        <f>"410,0"</f>
        <v>410,0</v>
      </c>
      <c r="P6" s="20" t="str">
        <f>"263,7120"</f>
        <v>263,7120</v>
      </c>
      <c r="Q6" s="18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9.5" style="5" customWidth="1"/>
    <col min="3" max="3" width="28.6640625" style="5" bestFit="1" customWidth="1"/>
    <col min="4" max="4" width="20.83203125" style="5" bestFit="1" customWidth="1"/>
    <col min="5" max="5" width="10.1640625" style="6" bestFit="1" customWidth="1"/>
    <col min="6" max="6" width="29.83203125" style="5" bestFit="1" customWidth="1"/>
    <col min="7" max="9" width="5.5" style="8" customWidth="1"/>
    <col min="10" max="10" width="4.5" style="8" customWidth="1"/>
    <col min="11" max="11" width="10.5" style="7" bestFit="1" customWidth="1"/>
    <col min="12" max="12" width="8.5" style="7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39" t="s">
        <v>174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189</v>
      </c>
      <c r="B3" s="54" t="s">
        <v>0</v>
      </c>
      <c r="C3" s="49" t="s">
        <v>192</v>
      </c>
      <c r="D3" s="49" t="s">
        <v>6</v>
      </c>
      <c r="E3" s="33" t="s">
        <v>193</v>
      </c>
      <c r="F3" s="51" t="s">
        <v>5</v>
      </c>
      <c r="G3" s="51" t="s">
        <v>7</v>
      </c>
      <c r="H3" s="51"/>
      <c r="I3" s="51"/>
      <c r="J3" s="51"/>
      <c r="K3" s="33" t="s">
        <v>149</v>
      </c>
      <c r="L3" s="33" t="s">
        <v>3</v>
      </c>
      <c r="M3" s="35" t="s">
        <v>2</v>
      </c>
    </row>
    <row r="4" spans="1:13" s="1" customFormat="1" ht="21" customHeight="1" thickBot="1">
      <c r="A4" s="48"/>
      <c r="B4" s="55"/>
      <c r="C4" s="50"/>
      <c r="D4" s="50"/>
      <c r="E4" s="34"/>
      <c r="F4" s="50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63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31" t="s">
        <v>108</v>
      </c>
      <c r="B6" s="18" t="s">
        <v>164</v>
      </c>
      <c r="C6" s="18" t="s">
        <v>182</v>
      </c>
      <c r="D6" s="18" t="s">
        <v>161</v>
      </c>
      <c r="E6" s="19" t="s">
        <v>197</v>
      </c>
      <c r="F6" s="18" t="s">
        <v>190</v>
      </c>
      <c r="G6" s="30" t="s">
        <v>81</v>
      </c>
      <c r="H6" s="32" t="s">
        <v>87</v>
      </c>
      <c r="I6" s="32" t="s">
        <v>87</v>
      </c>
      <c r="J6" s="31"/>
      <c r="K6" s="20" t="str">
        <f>"130,0"</f>
        <v>130,0</v>
      </c>
      <c r="L6" s="20" t="str">
        <f>"108,2923"</f>
        <v>108,2923</v>
      </c>
      <c r="M6" s="18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9"/>
  <sheetViews>
    <sheetView workbookViewId="0">
      <selection activeCell="E28" sqref="E28"/>
    </sheetView>
  </sheetViews>
  <sheetFormatPr baseColWidth="10" defaultColWidth="9.1640625" defaultRowHeight="13"/>
  <cols>
    <col min="1" max="1" width="7.1640625" style="5" bestFit="1" customWidth="1"/>
    <col min="2" max="2" width="18.5" style="5" bestFit="1" customWidth="1"/>
    <col min="3" max="3" width="28.6640625" style="5" bestFit="1" customWidth="1"/>
    <col min="4" max="4" width="20.83203125" style="5" bestFit="1" customWidth="1"/>
    <col min="5" max="5" width="10.1640625" style="6" bestFit="1" customWidth="1"/>
    <col min="6" max="6" width="32.33203125" style="5" customWidth="1"/>
    <col min="7" max="9" width="5.5" style="8" customWidth="1"/>
    <col min="10" max="10" width="4.5" style="8" customWidth="1"/>
    <col min="11" max="11" width="10.5" style="7" bestFit="1" customWidth="1"/>
    <col min="12" max="12" width="8.5" style="7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39" t="s">
        <v>172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189</v>
      </c>
      <c r="B3" s="54" t="s">
        <v>0</v>
      </c>
      <c r="C3" s="49" t="s">
        <v>192</v>
      </c>
      <c r="D3" s="49" t="s">
        <v>6</v>
      </c>
      <c r="E3" s="33" t="s">
        <v>193</v>
      </c>
      <c r="F3" s="51" t="s">
        <v>5</v>
      </c>
      <c r="G3" s="51" t="s">
        <v>8</v>
      </c>
      <c r="H3" s="51"/>
      <c r="I3" s="51"/>
      <c r="J3" s="51"/>
      <c r="K3" s="33" t="s">
        <v>149</v>
      </c>
      <c r="L3" s="33" t="s">
        <v>3</v>
      </c>
      <c r="M3" s="35" t="s">
        <v>2</v>
      </c>
    </row>
    <row r="4" spans="1:13" s="1" customFormat="1" ht="21" customHeight="1" thickBot="1">
      <c r="A4" s="48"/>
      <c r="B4" s="55"/>
      <c r="C4" s="50"/>
      <c r="D4" s="50"/>
      <c r="E4" s="34"/>
      <c r="F4" s="50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40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31" t="s">
        <v>108</v>
      </c>
      <c r="B6" s="18" t="s">
        <v>150</v>
      </c>
      <c r="C6" s="18" t="s">
        <v>132</v>
      </c>
      <c r="D6" s="18" t="s">
        <v>133</v>
      </c>
      <c r="E6" s="19" t="s">
        <v>195</v>
      </c>
      <c r="F6" s="18" t="s">
        <v>190</v>
      </c>
      <c r="G6" s="30" t="s">
        <v>31</v>
      </c>
      <c r="H6" s="30" t="s">
        <v>32</v>
      </c>
      <c r="I6" s="30" t="s">
        <v>38</v>
      </c>
      <c r="J6" s="31"/>
      <c r="K6" s="20" t="str">
        <f>"52,5"</f>
        <v>52,5</v>
      </c>
      <c r="L6" s="20" t="str">
        <f>"61,8608"</f>
        <v>61,8608</v>
      </c>
      <c r="M6" s="18"/>
    </row>
    <row r="8" spans="1:13" ht="16">
      <c r="A8" s="52" t="s">
        <v>43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31" t="s">
        <v>108</v>
      </c>
      <c r="B9" s="18" t="s">
        <v>151</v>
      </c>
      <c r="C9" s="18" t="s">
        <v>134</v>
      </c>
      <c r="D9" s="18" t="s">
        <v>135</v>
      </c>
      <c r="E9" s="19" t="s">
        <v>194</v>
      </c>
      <c r="F9" s="18" t="s">
        <v>190</v>
      </c>
      <c r="G9" s="30" t="s">
        <v>23</v>
      </c>
      <c r="H9" s="32" t="s">
        <v>13</v>
      </c>
      <c r="I9" s="32" t="s">
        <v>13</v>
      </c>
      <c r="J9" s="31"/>
      <c r="K9" s="20" t="str">
        <f>"65,0"</f>
        <v>65,0</v>
      </c>
      <c r="L9" s="20" t="str">
        <f>"55,6920"</f>
        <v>55,6920</v>
      </c>
      <c r="M9" s="18"/>
    </row>
    <row r="11" spans="1:13" ht="16">
      <c r="A11" s="52" t="s">
        <v>63</v>
      </c>
      <c r="B11" s="52"/>
      <c r="C11" s="53"/>
      <c r="D11" s="53"/>
      <c r="E11" s="53"/>
      <c r="F11" s="53"/>
      <c r="G11" s="53"/>
      <c r="H11" s="53"/>
      <c r="I11" s="53"/>
      <c r="J11" s="53"/>
    </row>
    <row r="12" spans="1:13">
      <c r="A12" s="22" t="s">
        <v>108</v>
      </c>
      <c r="B12" s="9" t="s">
        <v>152</v>
      </c>
      <c r="C12" s="9" t="s">
        <v>136</v>
      </c>
      <c r="D12" s="9" t="s">
        <v>137</v>
      </c>
      <c r="E12" s="10" t="s">
        <v>194</v>
      </c>
      <c r="F12" s="9" t="s">
        <v>190</v>
      </c>
      <c r="G12" s="21" t="s">
        <v>15</v>
      </c>
      <c r="H12" s="21" t="s">
        <v>18</v>
      </c>
      <c r="I12" s="21" t="s">
        <v>138</v>
      </c>
      <c r="J12" s="22"/>
      <c r="K12" s="11" t="str">
        <f>"87,5"</f>
        <v>87,5</v>
      </c>
      <c r="L12" s="11" t="str">
        <f>"62,8162"</f>
        <v>62,8162</v>
      </c>
      <c r="M12" s="9"/>
    </row>
    <row r="13" spans="1:13">
      <c r="A13" s="26" t="s">
        <v>110</v>
      </c>
      <c r="B13" s="12" t="s">
        <v>153</v>
      </c>
      <c r="C13" s="12" t="s">
        <v>139</v>
      </c>
      <c r="D13" s="12" t="s">
        <v>140</v>
      </c>
      <c r="E13" s="13" t="s">
        <v>194</v>
      </c>
      <c r="F13" s="12" t="s">
        <v>190</v>
      </c>
      <c r="G13" s="24" t="s">
        <v>28</v>
      </c>
      <c r="H13" s="24" t="s">
        <v>141</v>
      </c>
      <c r="I13" s="24" t="s">
        <v>15</v>
      </c>
      <c r="J13" s="26"/>
      <c r="K13" s="14" t="str">
        <f>"80,0"</f>
        <v>80,0</v>
      </c>
      <c r="L13" s="14" t="str">
        <f>"57,8800"</f>
        <v>57,8800</v>
      </c>
      <c r="M13" s="12"/>
    </row>
    <row r="14" spans="1:13">
      <c r="A14" s="29" t="s">
        <v>108</v>
      </c>
      <c r="B14" s="15" t="s">
        <v>126</v>
      </c>
      <c r="C14" s="15" t="s">
        <v>177</v>
      </c>
      <c r="D14" s="15" t="s">
        <v>79</v>
      </c>
      <c r="E14" s="16" t="s">
        <v>196</v>
      </c>
      <c r="F14" s="15" t="s">
        <v>190</v>
      </c>
      <c r="G14" s="27" t="s">
        <v>19</v>
      </c>
      <c r="H14" s="27" t="s">
        <v>55</v>
      </c>
      <c r="I14" s="28" t="s">
        <v>59</v>
      </c>
      <c r="J14" s="29"/>
      <c r="K14" s="17" t="str">
        <f>"100,0"</f>
        <v>100,0</v>
      </c>
      <c r="L14" s="17" t="str">
        <f>"74,9720"</f>
        <v>74,9720</v>
      </c>
      <c r="M14" s="15"/>
    </row>
    <row r="16" spans="1:13" ht="16">
      <c r="A16" s="52" t="s">
        <v>83</v>
      </c>
      <c r="B16" s="52"/>
      <c r="C16" s="53"/>
      <c r="D16" s="53"/>
      <c r="E16" s="53"/>
      <c r="F16" s="53"/>
      <c r="G16" s="53"/>
      <c r="H16" s="53"/>
      <c r="I16" s="53"/>
      <c r="J16" s="53"/>
    </row>
    <row r="17" spans="1:13">
      <c r="A17" s="31" t="s">
        <v>108</v>
      </c>
      <c r="B17" s="18" t="s">
        <v>154</v>
      </c>
      <c r="C17" s="18" t="s">
        <v>178</v>
      </c>
      <c r="D17" s="18" t="s">
        <v>85</v>
      </c>
      <c r="E17" s="19" t="s">
        <v>198</v>
      </c>
      <c r="F17" s="18" t="s">
        <v>190</v>
      </c>
      <c r="G17" s="30" t="s">
        <v>86</v>
      </c>
      <c r="H17" s="30" t="s">
        <v>80</v>
      </c>
      <c r="I17" s="32" t="s">
        <v>142</v>
      </c>
      <c r="J17" s="31"/>
      <c r="K17" s="20" t="str">
        <f>"120,0"</f>
        <v>120,0</v>
      </c>
      <c r="L17" s="20" t="str">
        <f>"86,6583"</f>
        <v>86,6583</v>
      </c>
      <c r="M17" s="18"/>
    </row>
    <row r="19" spans="1:13" ht="16">
      <c r="A19" s="52" t="s">
        <v>92</v>
      </c>
      <c r="B19" s="52"/>
      <c r="C19" s="53"/>
      <c r="D19" s="53"/>
      <c r="E19" s="53"/>
      <c r="F19" s="53"/>
      <c r="G19" s="53"/>
      <c r="H19" s="53"/>
      <c r="I19" s="53"/>
      <c r="J19" s="53"/>
    </row>
    <row r="20" spans="1:13">
      <c r="A20" s="31" t="s">
        <v>108</v>
      </c>
      <c r="B20" s="18" t="s">
        <v>155</v>
      </c>
      <c r="C20" s="18" t="s">
        <v>179</v>
      </c>
      <c r="D20" s="18" t="s">
        <v>94</v>
      </c>
      <c r="E20" s="19" t="s">
        <v>197</v>
      </c>
      <c r="F20" s="18" t="s">
        <v>190</v>
      </c>
      <c r="G20" s="30" t="s">
        <v>81</v>
      </c>
      <c r="H20" s="30" t="s">
        <v>87</v>
      </c>
      <c r="I20" s="30" t="s">
        <v>88</v>
      </c>
      <c r="J20" s="31"/>
      <c r="K20" s="20" t="str">
        <f>"137,5"</f>
        <v>137,5</v>
      </c>
      <c r="L20" s="20" t="str">
        <f>"102,5270"</f>
        <v>102,5270</v>
      </c>
      <c r="M20" s="18"/>
    </row>
    <row r="22" spans="1:13" ht="16">
      <c r="A22" s="52" t="s">
        <v>104</v>
      </c>
      <c r="B22" s="52"/>
      <c r="C22" s="53"/>
      <c r="D22" s="53"/>
      <c r="E22" s="53"/>
      <c r="F22" s="53"/>
      <c r="G22" s="53"/>
      <c r="H22" s="53"/>
      <c r="I22" s="53"/>
      <c r="J22" s="53"/>
    </row>
    <row r="23" spans="1:13">
      <c r="A23" s="22" t="s">
        <v>108</v>
      </c>
      <c r="B23" s="9" t="s">
        <v>156</v>
      </c>
      <c r="C23" s="9" t="s">
        <v>180</v>
      </c>
      <c r="D23" s="9" t="s">
        <v>143</v>
      </c>
      <c r="E23" s="10" t="s">
        <v>198</v>
      </c>
      <c r="F23" s="9" t="s">
        <v>190</v>
      </c>
      <c r="G23" s="21" t="s">
        <v>59</v>
      </c>
      <c r="H23" s="23" t="s">
        <v>50</v>
      </c>
      <c r="I23" s="21" t="s">
        <v>50</v>
      </c>
      <c r="J23" s="22"/>
      <c r="K23" s="11" t="str">
        <f>"110,0"</f>
        <v>110,0</v>
      </c>
      <c r="L23" s="11" t="str">
        <f>"71,3126"</f>
        <v>71,3126</v>
      </c>
      <c r="M23" s="9"/>
    </row>
    <row r="24" spans="1:13">
      <c r="A24" s="29" t="s">
        <v>108</v>
      </c>
      <c r="B24" s="15" t="s">
        <v>157</v>
      </c>
      <c r="C24" s="15" t="s">
        <v>181</v>
      </c>
      <c r="D24" s="15" t="s">
        <v>144</v>
      </c>
      <c r="E24" s="16" t="s">
        <v>199</v>
      </c>
      <c r="F24" s="15" t="s">
        <v>190</v>
      </c>
      <c r="G24" s="27" t="s">
        <v>23</v>
      </c>
      <c r="H24" s="27" t="s">
        <v>13</v>
      </c>
      <c r="I24" s="28" t="s">
        <v>14</v>
      </c>
      <c r="J24" s="29"/>
      <c r="K24" s="17" t="str">
        <f>"70,0"</f>
        <v>70,0</v>
      </c>
      <c r="L24" s="17" t="str">
        <f>"57,6432"</f>
        <v>57,6432</v>
      </c>
      <c r="M24" s="15"/>
    </row>
    <row r="26" spans="1:13" ht="16">
      <c r="A26" s="52" t="s">
        <v>145</v>
      </c>
      <c r="B26" s="52"/>
      <c r="C26" s="53"/>
      <c r="D26" s="53"/>
      <c r="E26" s="53"/>
      <c r="F26" s="53"/>
      <c r="G26" s="53"/>
      <c r="H26" s="53"/>
      <c r="I26" s="53"/>
      <c r="J26" s="53"/>
    </row>
    <row r="27" spans="1:13">
      <c r="A27" s="31" t="s">
        <v>108</v>
      </c>
      <c r="B27" s="18" t="s">
        <v>158</v>
      </c>
      <c r="C27" s="18" t="s">
        <v>146</v>
      </c>
      <c r="D27" s="18" t="s">
        <v>147</v>
      </c>
      <c r="E27" s="19" t="s">
        <v>195</v>
      </c>
      <c r="F27" s="18" t="s">
        <v>191</v>
      </c>
      <c r="G27" s="30" t="s">
        <v>148</v>
      </c>
      <c r="H27" s="32" t="s">
        <v>72</v>
      </c>
      <c r="I27" s="32" t="s">
        <v>72</v>
      </c>
      <c r="J27" s="31"/>
      <c r="K27" s="20" t="str">
        <f>"165,0"</f>
        <v>165,0</v>
      </c>
      <c r="L27" s="20" t="str">
        <f>"94,5120"</f>
        <v>94,5120</v>
      </c>
      <c r="M27" s="18"/>
    </row>
    <row r="29" spans="1:13">
      <c r="E29" s="5"/>
      <c r="F29" s="6"/>
      <c r="G29" s="5"/>
      <c r="K29" s="8"/>
      <c r="M29" s="7"/>
    </row>
  </sheetData>
  <mergeCells count="18">
    <mergeCell ref="A26:J26"/>
    <mergeCell ref="K3:K4"/>
    <mergeCell ref="L3:L4"/>
    <mergeCell ref="M3:M4"/>
    <mergeCell ref="A5:J5"/>
    <mergeCell ref="B3:B4"/>
    <mergeCell ref="A8:J8"/>
    <mergeCell ref="A11:J11"/>
    <mergeCell ref="A16:J16"/>
    <mergeCell ref="A19:J19"/>
    <mergeCell ref="A22:J22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5" bestFit="1" customWidth="1"/>
    <col min="2" max="2" width="20.33203125" style="5" bestFit="1" customWidth="1"/>
    <col min="3" max="3" width="28.6640625" style="5" bestFit="1" customWidth="1"/>
    <col min="4" max="4" width="20.83203125" style="5" bestFit="1" customWidth="1"/>
    <col min="5" max="5" width="10.1640625" style="6" bestFit="1" customWidth="1"/>
    <col min="6" max="6" width="29.83203125" style="5" bestFit="1" customWidth="1"/>
    <col min="7" max="9" width="5.5" style="8" customWidth="1"/>
    <col min="10" max="10" width="4.5" style="8" customWidth="1"/>
    <col min="11" max="11" width="10.5" style="7" bestFit="1" customWidth="1"/>
    <col min="12" max="12" width="8.5" style="7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39" t="s">
        <v>175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189</v>
      </c>
      <c r="B3" s="54" t="s">
        <v>0</v>
      </c>
      <c r="C3" s="49" t="s">
        <v>192</v>
      </c>
      <c r="D3" s="49" t="s">
        <v>6</v>
      </c>
      <c r="E3" s="33" t="s">
        <v>193</v>
      </c>
      <c r="F3" s="51" t="s">
        <v>5</v>
      </c>
      <c r="G3" s="51" t="s">
        <v>9</v>
      </c>
      <c r="H3" s="51"/>
      <c r="I3" s="51"/>
      <c r="J3" s="51"/>
      <c r="K3" s="33" t="s">
        <v>149</v>
      </c>
      <c r="L3" s="33" t="s">
        <v>3</v>
      </c>
      <c r="M3" s="35" t="s">
        <v>2</v>
      </c>
    </row>
    <row r="4" spans="1:13" s="1" customFormat="1" ht="21" customHeight="1" thickBot="1">
      <c r="A4" s="48"/>
      <c r="B4" s="55"/>
      <c r="C4" s="50"/>
      <c r="D4" s="50"/>
      <c r="E4" s="34"/>
      <c r="F4" s="50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51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31" t="s">
        <v>108</v>
      </c>
      <c r="B6" s="18" t="s">
        <v>163</v>
      </c>
      <c r="C6" s="18" t="s">
        <v>159</v>
      </c>
      <c r="D6" s="18" t="s">
        <v>160</v>
      </c>
      <c r="E6" s="19" t="s">
        <v>195</v>
      </c>
      <c r="F6" s="18" t="s">
        <v>190</v>
      </c>
      <c r="G6" s="30" t="s">
        <v>22</v>
      </c>
      <c r="H6" s="30" t="s">
        <v>27</v>
      </c>
      <c r="I6" s="32" t="s">
        <v>23</v>
      </c>
      <c r="J6" s="31"/>
      <c r="K6" s="20" t="str">
        <f>"62,5"</f>
        <v>62,5</v>
      </c>
      <c r="L6" s="20" t="str">
        <f>"64,8375"</f>
        <v>64,8375</v>
      </c>
      <c r="M6" s="18"/>
    </row>
    <row r="8" spans="1:13" ht="16">
      <c r="A8" s="52" t="s">
        <v>63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31" t="s">
        <v>108</v>
      </c>
      <c r="B9" s="18" t="s">
        <v>164</v>
      </c>
      <c r="C9" s="18" t="s">
        <v>182</v>
      </c>
      <c r="D9" s="18" t="s">
        <v>161</v>
      </c>
      <c r="E9" s="19" t="s">
        <v>197</v>
      </c>
      <c r="F9" s="18" t="s">
        <v>190</v>
      </c>
      <c r="G9" s="30" t="s">
        <v>68</v>
      </c>
      <c r="H9" s="30" t="s">
        <v>162</v>
      </c>
      <c r="I9" s="30" t="s">
        <v>70</v>
      </c>
      <c r="J9" s="31"/>
      <c r="K9" s="20" t="str">
        <f>"160,0"</f>
        <v>160,0</v>
      </c>
      <c r="L9" s="20" t="str">
        <f>"133,2828"</f>
        <v>133,2828</v>
      </c>
      <c r="M9" s="18"/>
    </row>
    <row r="11" spans="1:13" ht="16">
      <c r="A11" s="52" t="s">
        <v>92</v>
      </c>
      <c r="B11" s="52"/>
      <c r="C11" s="53"/>
      <c r="D11" s="53"/>
      <c r="E11" s="53"/>
      <c r="F11" s="53"/>
      <c r="G11" s="53"/>
      <c r="H11" s="53"/>
      <c r="I11" s="53"/>
      <c r="J11" s="53"/>
    </row>
    <row r="12" spans="1:13">
      <c r="A12" s="31" t="s">
        <v>108</v>
      </c>
      <c r="B12" s="18" t="s">
        <v>130</v>
      </c>
      <c r="C12" s="18" t="s">
        <v>95</v>
      </c>
      <c r="D12" s="18" t="s">
        <v>96</v>
      </c>
      <c r="E12" s="19" t="s">
        <v>195</v>
      </c>
      <c r="F12" s="18" t="s">
        <v>190</v>
      </c>
      <c r="G12" s="30" t="s">
        <v>101</v>
      </c>
      <c r="H12" s="30" t="s">
        <v>102</v>
      </c>
      <c r="I12" s="32" t="s">
        <v>103</v>
      </c>
      <c r="J12" s="31"/>
      <c r="K12" s="20" t="str">
        <f>"270,0"</f>
        <v>270,0</v>
      </c>
      <c r="L12" s="20" t="str">
        <f>"173,6640"</f>
        <v>173,6640</v>
      </c>
      <c r="M12" s="18"/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3"/>
  <sheetViews>
    <sheetView tabSelected="1" workbookViewId="0">
      <selection activeCell="K20" sqref="K20"/>
    </sheetView>
  </sheetViews>
  <sheetFormatPr baseColWidth="10" defaultColWidth="9.1640625" defaultRowHeight="13"/>
  <cols>
    <col min="1" max="1" width="7.1640625" style="5" bestFit="1" customWidth="1"/>
    <col min="2" max="2" width="19.6640625" style="5" bestFit="1" customWidth="1"/>
    <col min="3" max="3" width="28.6640625" style="5" bestFit="1" customWidth="1"/>
    <col min="4" max="4" width="20.83203125" style="5" bestFit="1" customWidth="1"/>
    <col min="5" max="5" width="10.1640625" style="6" bestFit="1" customWidth="1"/>
    <col min="6" max="6" width="31.6640625" style="5" customWidth="1"/>
    <col min="7" max="10" width="4.5" style="8" customWidth="1"/>
    <col min="11" max="11" width="10.5" style="7" bestFit="1" customWidth="1"/>
    <col min="12" max="12" width="7.5" style="7" bestFit="1" customWidth="1"/>
    <col min="13" max="13" width="20.1640625" style="5" customWidth="1"/>
    <col min="14" max="16384" width="9.1640625" style="3"/>
  </cols>
  <sheetData>
    <row r="1" spans="1:13" s="2" customFormat="1" ht="29" customHeight="1">
      <c r="A1" s="39" t="s">
        <v>176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189</v>
      </c>
      <c r="B3" s="54" t="s">
        <v>0</v>
      </c>
      <c r="C3" s="49" t="s">
        <v>192</v>
      </c>
      <c r="D3" s="49" t="s">
        <v>6</v>
      </c>
      <c r="E3" s="33" t="s">
        <v>193</v>
      </c>
      <c r="F3" s="51" t="s">
        <v>5</v>
      </c>
      <c r="G3" s="51" t="s">
        <v>200</v>
      </c>
      <c r="H3" s="51"/>
      <c r="I3" s="51"/>
      <c r="J3" s="51"/>
      <c r="K3" s="33" t="s">
        <v>149</v>
      </c>
      <c r="L3" s="33" t="s">
        <v>3</v>
      </c>
      <c r="M3" s="35" t="s">
        <v>2</v>
      </c>
    </row>
    <row r="4" spans="1:13" s="1" customFormat="1" ht="21" customHeight="1" thickBot="1">
      <c r="A4" s="48"/>
      <c r="B4" s="55"/>
      <c r="C4" s="50"/>
      <c r="D4" s="50"/>
      <c r="E4" s="34"/>
      <c r="F4" s="50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36"/>
    </row>
    <row r="5" spans="1:13" ht="16">
      <c r="A5" s="37" t="s">
        <v>40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31" t="s">
        <v>108</v>
      </c>
      <c r="B6" s="18" t="s">
        <v>116</v>
      </c>
      <c r="C6" s="18" t="s">
        <v>41</v>
      </c>
      <c r="D6" s="18" t="s">
        <v>42</v>
      </c>
      <c r="E6" s="19" t="s">
        <v>195</v>
      </c>
      <c r="F6" s="18" t="s">
        <v>190</v>
      </c>
      <c r="G6" s="30" t="s">
        <v>165</v>
      </c>
      <c r="H6" s="30" t="s">
        <v>166</v>
      </c>
      <c r="I6" s="30" t="s">
        <v>33</v>
      </c>
      <c r="J6" s="31"/>
      <c r="K6" s="20" t="str">
        <f>"27,5"</f>
        <v>27,5</v>
      </c>
      <c r="L6" s="20" t="str">
        <f>"29,5130"</f>
        <v>29,5130</v>
      </c>
      <c r="M6" s="18"/>
    </row>
    <row r="8" spans="1:13" ht="16">
      <c r="A8" s="52" t="s">
        <v>51</v>
      </c>
      <c r="B8" s="52"/>
      <c r="C8" s="53"/>
      <c r="D8" s="53"/>
      <c r="E8" s="53"/>
      <c r="F8" s="53"/>
      <c r="G8" s="53"/>
      <c r="H8" s="53"/>
      <c r="I8" s="53"/>
      <c r="J8" s="53"/>
    </row>
    <row r="9" spans="1:13">
      <c r="A9" s="31" t="s">
        <v>108</v>
      </c>
      <c r="B9" s="18" t="s">
        <v>120</v>
      </c>
      <c r="C9" s="18" t="s">
        <v>186</v>
      </c>
      <c r="D9" s="18" t="s">
        <v>53</v>
      </c>
      <c r="E9" s="19" t="s">
        <v>194</v>
      </c>
      <c r="F9" s="18" t="s">
        <v>190</v>
      </c>
      <c r="G9" s="30" t="s">
        <v>16</v>
      </c>
      <c r="H9" s="30" t="s">
        <v>78</v>
      </c>
      <c r="I9" s="32" t="s">
        <v>62</v>
      </c>
      <c r="J9" s="31"/>
      <c r="K9" s="20" t="str">
        <f>"40,0"</f>
        <v>40,0</v>
      </c>
      <c r="L9" s="20" t="str">
        <f>"30,3220"</f>
        <v>30,3220</v>
      </c>
      <c r="M9" s="18"/>
    </row>
    <row r="11" spans="1:13" ht="16">
      <c r="A11" s="52" t="s">
        <v>63</v>
      </c>
      <c r="B11" s="52"/>
      <c r="C11" s="53"/>
      <c r="D11" s="53"/>
      <c r="E11" s="53"/>
      <c r="F11" s="53"/>
      <c r="G11" s="53"/>
      <c r="H11" s="53"/>
      <c r="I11" s="53"/>
      <c r="J11" s="53"/>
    </row>
    <row r="12" spans="1:13">
      <c r="A12" s="22" t="s">
        <v>108</v>
      </c>
      <c r="B12" s="9" t="s">
        <v>153</v>
      </c>
      <c r="C12" s="9" t="s">
        <v>187</v>
      </c>
      <c r="D12" s="9" t="s">
        <v>140</v>
      </c>
      <c r="E12" s="10" t="s">
        <v>194</v>
      </c>
      <c r="F12" s="9" t="s">
        <v>190</v>
      </c>
      <c r="G12" s="21" t="s">
        <v>62</v>
      </c>
      <c r="H12" s="21" t="s">
        <v>32</v>
      </c>
      <c r="I12" s="23" t="s">
        <v>38</v>
      </c>
      <c r="J12" s="22"/>
      <c r="K12" s="11" t="str">
        <f>"50,0"</f>
        <v>50,0</v>
      </c>
      <c r="L12" s="11" t="str">
        <f>"34,9875"</f>
        <v>34,9875</v>
      </c>
      <c r="M12" s="9"/>
    </row>
    <row r="13" spans="1:13">
      <c r="A13" s="26" t="s">
        <v>110</v>
      </c>
      <c r="B13" s="12" t="s">
        <v>152</v>
      </c>
      <c r="C13" s="12" t="s">
        <v>185</v>
      </c>
      <c r="D13" s="12" t="s">
        <v>137</v>
      </c>
      <c r="E13" s="13" t="s">
        <v>194</v>
      </c>
      <c r="F13" s="12" t="s">
        <v>190</v>
      </c>
      <c r="G13" s="24" t="s">
        <v>32</v>
      </c>
      <c r="H13" s="25" t="s">
        <v>35</v>
      </c>
      <c r="I13" s="25" t="s">
        <v>39</v>
      </c>
      <c r="J13" s="26"/>
      <c r="K13" s="14" t="str">
        <f>"50,0"</f>
        <v>50,0</v>
      </c>
      <c r="L13" s="14" t="str">
        <f>"34,7000"</f>
        <v>34,7000</v>
      </c>
      <c r="M13" s="12"/>
    </row>
    <row r="14" spans="1:13">
      <c r="A14" s="26" t="s">
        <v>108</v>
      </c>
      <c r="B14" s="12" t="s">
        <v>126</v>
      </c>
      <c r="C14" s="12" t="s">
        <v>183</v>
      </c>
      <c r="D14" s="12" t="s">
        <v>79</v>
      </c>
      <c r="E14" s="13" t="s">
        <v>196</v>
      </c>
      <c r="F14" s="12" t="s">
        <v>190</v>
      </c>
      <c r="G14" s="24" t="s">
        <v>78</v>
      </c>
      <c r="H14" s="25" t="s">
        <v>32</v>
      </c>
      <c r="I14" s="24" t="s">
        <v>32</v>
      </c>
      <c r="J14" s="26"/>
      <c r="K14" s="14" t="str">
        <f>"50,0"</f>
        <v>50,0</v>
      </c>
      <c r="L14" s="14" t="str">
        <f>"36,3763"</f>
        <v>36,3763</v>
      </c>
      <c r="M14" s="12"/>
    </row>
    <row r="15" spans="1:13">
      <c r="A15" s="29" t="s">
        <v>108</v>
      </c>
      <c r="B15" s="15" t="s">
        <v>164</v>
      </c>
      <c r="C15" s="15" t="s">
        <v>188</v>
      </c>
      <c r="D15" s="15" t="s">
        <v>161</v>
      </c>
      <c r="E15" s="16" t="s">
        <v>198</v>
      </c>
      <c r="F15" s="15" t="s">
        <v>190</v>
      </c>
      <c r="G15" s="27" t="s">
        <v>32</v>
      </c>
      <c r="H15" s="27" t="s">
        <v>35</v>
      </c>
      <c r="I15" s="27" t="s">
        <v>39</v>
      </c>
      <c r="J15" s="29"/>
      <c r="K15" s="17" t="str">
        <f>"57,5"</f>
        <v>57,5</v>
      </c>
      <c r="L15" s="17" t="str">
        <f>"45,4545"</f>
        <v>45,4545</v>
      </c>
      <c r="M15" s="15"/>
    </row>
    <row r="17" spans="1:13" ht="16">
      <c r="A17" s="52" t="s">
        <v>83</v>
      </c>
      <c r="B17" s="52"/>
      <c r="C17" s="53"/>
      <c r="D17" s="53"/>
      <c r="E17" s="53"/>
      <c r="F17" s="53"/>
      <c r="G17" s="53"/>
      <c r="H17" s="53"/>
      <c r="I17" s="53"/>
      <c r="J17" s="53"/>
    </row>
    <row r="18" spans="1:13">
      <c r="A18" s="31" t="s">
        <v>108</v>
      </c>
      <c r="B18" s="18" t="s">
        <v>154</v>
      </c>
      <c r="C18" s="18" t="s">
        <v>184</v>
      </c>
      <c r="D18" s="18" t="s">
        <v>85</v>
      </c>
      <c r="E18" s="19" t="s">
        <v>196</v>
      </c>
      <c r="F18" s="18" t="s">
        <v>190</v>
      </c>
      <c r="G18" s="30" t="s">
        <v>35</v>
      </c>
      <c r="H18" s="30" t="s">
        <v>22</v>
      </c>
      <c r="I18" s="32" t="s">
        <v>27</v>
      </c>
      <c r="J18" s="31"/>
      <c r="K18" s="20" t="str">
        <f>"60,0"</f>
        <v>60,0</v>
      </c>
      <c r="L18" s="20" t="str">
        <f>"41,3060"</f>
        <v>41,3060</v>
      </c>
      <c r="M18" s="18"/>
    </row>
    <row r="20" spans="1:13" ht="16">
      <c r="A20" s="52" t="s">
        <v>92</v>
      </c>
      <c r="B20" s="52"/>
      <c r="C20" s="53"/>
      <c r="D20" s="53"/>
      <c r="E20" s="53"/>
      <c r="F20" s="53"/>
      <c r="G20" s="53"/>
      <c r="H20" s="53"/>
      <c r="I20" s="53"/>
      <c r="J20" s="53"/>
    </row>
    <row r="21" spans="1:13">
      <c r="A21" s="22" t="s">
        <v>108</v>
      </c>
      <c r="B21" s="9" t="s">
        <v>169</v>
      </c>
      <c r="C21" s="9" t="s">
        <v>167</v>
      </c>
      <c r="D21" s="9" t="s">
        <v>94</v>
      </c>
      <c r="E21" s="10" t="s">
        <v>195</v>
      </c>
      <c r="F21" s="9" t="s">
        <v>190</v>
      </c>
      <c r="G21" s="21" t="s">
        <v>14</v>
      </c>
      <c r="H21" s="21" t="s">
        <v>15</v>
      </c>
      <c r="I21" s="21" t="s">
        <v>19</v>
      </c>
      <c r="J21" s="22"/>
      <c r="K21" s="11" t="str">
        <f>"90,0"</f>
        <v>90,0</v>
      </c>
      <c r="L21" s="11" t="str">
        <f>"55,0665"</f>
        <v>55,0665</v>
      </c>
      <c r="M21" s="9"/>
    </row>
    <row r="22" spans="1:13">
      <c r="A22" s="26" t="s">
        <v>110</v>
      </c>
      <c r="B22" s="12" t="s">
        <v>170</v>
      </c>
      <c r="C22" s="12" t="s">
        <v>168</v>
      </c>
      <c r="D22" s="12" t="s">
        <v>94</v>
      </c>
      <c r="E22" s="13" t="s">
        <v>195</v>
      </c>
      <c r="F22" s="12" t="s">
        <v>190</v>
      </c>
      <c r="G22" s="24" t="s">
        <v>23</v>
      </c>
      <c r="H22" s="24" t="s">
        <v>13</v>
      </c>
      <c r="I22" s="24" t="s">
        <v>14</v>
      </c>
      <c r="J22" s="26"/>
      <c r="K22" s="14" t="str">
        <f>"75,0"</f>
        <v>75,0</v>
      </c>
      <c r="L22" s="14" t="str">
        <f>"45,8888"</f>
        <v>45,8888</v>
      </c>
      <c r="M22" s="12"/>
    </row>
    <row r="23" spans="1:13">
      <c r="A23" s="29" t="s">
        <v>112</v>
      </c>
      <c r="B23" s="15" t="s">
        <v>130</v>
      </c>
      <c r="C23" s="15" t="s">
        <v>95</v>
      </c>
      <c r="D23" s="15" t="s">
        <v>96</v>
      </c>
      <c r="E23" s="16" t="s">
        <v>195</v>
      </c>
      <c r="F23" s="15" t="s">
        <v>190</v>
      </c>
      <c r="G23" s="27" t="s">
        <v>32</v>
      </c>
      <c r="H23" s="27" t="s">
        <v>22</v>
      </c>
      <c r="I23" s="27" t="s">
        <v>23</v>
      </c>
      <c r="J23" s="29"/>
      <c r="K23" s="17" t="str">
        <f>"65,0"</f>
        <v>65,0</v>
      </c>
      <c r="L23" s="17" t="str">
        <f>"40,0953"</f>
        <v>40,0953</v>
      </c>
      <c r="M23" s="15"/>
    </row>
  </sheetData>
  <mergeCells count="16">
    <mergeCell ref="A8:J8"/>
    <mergeCell ref="A11:J11"/>
    <mergeCell ref="A17:J17"/>
    <mergeCell ref="A20:J20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IPL ПЛ без экипировки</vt:lpstr>
      <vt:lpstr>IPL Двоеборье без экип</vt:lpstr>
      <vt:lpstr>IPL Присед без экипировки</vt:lpstr>
      <vt:lpstr>IPL Жим без экипировки</vt:lpstr>
      <vt:lpstr>IPL Тяга без экипировки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2024-01-19T10:36:21Z</dcterms:modified>
</cp:coreProperties>
</file>