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Май/"/>
    </mc:Choice>
  </mc:AlternateContent>
  <xr:revisionPtr revIDLastSave="0" documentId="13_ncr:1_{F15230BA-6A1E-AD41-BCD9-AF5474F20428}" xr6:coauthVersionLast="45" xr6:coauthVersionMax="45" xr10:uidLastSave="{00000000-0000-0000-0000-000000000000}"/>
  <bookViews>
    <workbookView xWindow="480" yWindow="460" windowWidth="27440" windowHeight="15460" activeTab="3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  <sheet name="WRPF Строгий подъём на бицепс" sheetId="8" r:id="rId4"/>
  </sheets>
  <definedNames>
    <definedName name="_FilterDatabase" localSheetId="0" hidden="1">'WRPF ПЛ без экипировки'!$A$1:$S$3</definedName>
  </definedNames>
  <calcPr calcId="152511" refMode="R1C1" calcCompleted="0"/>
</workbook>
</file>

<file path=xl/calcChain.xml><?xml version="1.0" encoding="utf-8"?>
<calcChain xmlns="http://schemas.openxmlformats.org/spreadsheetml/2006/main">
  <c r="L42" i="8" l="1"/>
  <c r="K42" i="8"/>
  <c r="L41" i="8"/>
  <c r="K41" i="8"/>
  <c r="L40" i="8"/>
  <c r="K40" i="8"/>
  <c r="L37" i="8"/>
  <c r="K37" i="8"/>
  <c r="L34" i="8"/>
  <c r="K34" i="8"/>
  <c r="L31" i="8"/>
  <c r="K31" i="8"/>
  <c r="L30" i="8"/>
  <c r="K30" i="8"/>
  <c r="L29" i="8"/>
  <c r="K29" i="8"/>
  <c r="L28" i="8"/>
  <c r="K28" i="8"/>
  <c r="L27" i="8"/>
  <c r="K27" i="8"/>
  <c r="L26" i="8"/>
  <c r="K26" i="8"/>
  <c r="L23" i="8"/>
  <c r="K23" i="8"/>
  <c r="L22" i="8"/>
  <c r="K22" i="8"/>
  <c r="L19" i="8"/>
  <c r="K19" i="8"/>
  <c r="L16" i="8"/>
  <c r="K16" i="8"/>
  <c r="L15" i="8"/>
  <c r="K15" i="8"/>
  <c r="L12" i="8"/>
  <c r="K12" i="8"/>
  <c r="L9" i="8"/>
  <c r="K9" i="8"/>
  <c r="L6" i="8"/>
  <c r="K6" i="8"/>
  <c r="L44" i="7" l="1"/>
  <c r="K44" i="7"/>
  <c r="L41" i="7"/>
  <c r="K41" i="7"/>
  <c r="L38" i="7"/>
  <c r="K38" i="7"/>
  <c r="L37" i="7"/>
  <c r="K37" i="7"/>
  <c r="L36" i="7"/>
  <c r="K36" i="7"/>
  <c r="L35" i="7"/>
  <c r="K35" i="7"/>
  <c r="L34" i="7"/>
  <c r="K34" i="7"/>
  <c r="L31" i="7"/>
  <c r="K31" i="7"/>
  <c r="L30" i="7"/>
  <c r="K30" i="7"/>
  <c r="L29" i="7"/>
  <c r="K29" i="7"/>
  <c r="L26" i="7"/>
  <c r="K26" i="7"/>
  <c r="L25" i="7"/>
  <c r="K25" i="7"/>
  <c r="L22" i="7"/>
  <c r="K22" i="7"/>
  <c r="L21" i="7"/>
  <c r="K21" i="7"/>
  <c r="L20" i="7"/>
  <c r="K20" i="7"/>
  <c r="L19" i="7"/>
  <c r="K19" i="7"/>
  <c r="L18" i="7"/>
  <c r="K18" i="7"/>
  <c r="L17" i="7"/>
  <c r="K17" i="7"/>
  <c r="L14" i="7"/>
  <c r="K14" i="7"/>
  <c r="L11" i="7"/>
  <c r="K11" i="7"/>
  <c r="L10" i="7"/>
  <c r="K10" i="7"/>
  <c r="L9" i="7"/>
  <c r="K9" i="7"/>
  <c r="L6" i="7"/>
  <c r="K6" i="7"/>
  <c r="L51" i="6"/>
  <c r="K51" i="6"/>
  <c r="L50" i="6"/>
  <c r="K50" i="6"/>
  <c r="L47" i="6"/>
  <c r="K47" i="6"/>
  <c r="L44" i="6"/>
  <c r="K44" i="6"/>
  <c r="L43" i="6"/>
  <c r="K43" i="6"/>
  <c r="L40" i="6"/>
  <c r="K40" i="6"/>
  <c r="L39" i="6"/>
  <c r="K39" i="6"/>
  <c r="L38" i="6"/>
  <c r="K38" i="6"/>
  <c r="L37" i="6"/>
  <c r="K37" i="6"/>
  <c r="L36" i="6"/>
  <c r="K36" i="6"/>
  <c r="L35" i="6"/>
  <c r="K35" i="6"/>
  <c r="L32" i="6"/>
  <c r="K32" i="6"/>
  <c r="L31" i="6"/>
  <c r="K31" i="6"/>
  <c r="L28" i="6"/>
  <c r="K28" i="6"/>
  <c r="L25" i="6"/>
  <c r="K25" i="6"/>
  <c r="L24" i="6"/>
  <c r="K24" i="6"/>
  <c r="L23" i="6"/>
  <c r="K23" i="6"/>
  <c r="L22" i="6"/>
  <c r="K22" i="6"/>
  <c r="L19" i="6"/>
  <c r="K19" i="6"/>
  <c r="L16" i="6"/>
  <c r="K16" i="6"/>
  <c r="L13" i="6"/>
  <c r="K13" i="6"/>
  <c r="L12" i="6"/>
  <c r="K12" i="6"/>
  <c r="L9" i="6"/>
  <c r="K9" i="6"/>
  <c r="L6" i="6"/>
  <c r="K6" i="6"/>
  <c r="T31" i="5"/>
  <c r="S31" i="5"/>
  <c r="T28" i="5"/>
  <c r="T25" i="5"/>
  <c r="T22" i="5"/>
  <c r="S22" i="5"/>
  <c r="T21" i="5"/>
  <c r="S21" i="5"/>
  <c r="T18" i="5"/>
  <c r="T17" i="5"/>
  <c r="T16" i="5"/>
  <c r="S16" i="5"/>
  <c r="T13" i="5"/>
  <c r="S13" i="5"/>
  <c r="T12" i="5"/>
  <c r="T9" i="5"/>
  <c r="S9" i="5"/>
  <c r="T6" i="5"/>
  <c r="S6" i="5"/>
</calcChain>
</file>

<file path=xl/sharedStrings.xml><?xml version="1.0" encoding="utf-8"?>
<sst xmlns="http://schemas.openxmlformats.org/spreadsheetml/2006/main" count="1026" uniqueCount="348">
  <si>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</si>
  <si>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</si>
  <si>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</si>
  <si>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</si>
  <si>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</si>
  <si>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</si>
  <si>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</si>
  <si>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</si>
  <si>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</si>
  <si>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</si>
  <si>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</si>
  <si>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Открытая (06.02.2004)/20</t>
  </si>
  <si>
    <t>53,00</t>
  </si>
  <si>
    <t>90,0</t>
  </si>
  <si>
    <t>100,0</t>
  </si>
  <si>
    <t>107,5</t>
  </si>
  <si>
    <t>47,5</t>
  </si>
  <si>
    <t>52,5</t>
  </si>
  <si>
    <t>55,0</t>
  </si>
  <si>
    <t>105,0</t>
  </si>
  <si>
    <t>115,0</t>
  </si>
  <si>
    <t>117,5</t>
  </si>
  <si>
    <t>ВЕСОВАЯ КАТЕГОРИЯ   67.5</t>
  </si>
  <si>
    <t>Открытая (13.11.1987)/36</t>
  </si>
  <si>
    <t>67,40</t>
  </si>
  <si>
    <t>110,0</t>
  </si>
  <si>
    <t>120,0</t>
  </si>
  <si>
    <t>125,0</t>
  </si>
  <si>
    <t>50,0</t>
  </si>
  <si>
    <t>57,5</t>
  </si>
  <si>
    <t>130,0</t>
  </si>
  <si>
    <t>140,0</t>
  </si>
  <si>
    <t>ВЕСОВАЯ КАТЕГОРИЯ   82.5</t>
  </si>
  <si>
    <t>82,00</t>
  </si>
  <si>
    <t xml:space="preserve">Чередова Дарина </t>
  </si>
  <si>
    <t>Открытая (23.09.2002)/21</t>
  </si>
  <si>
    <t>81,30</t>
  </si>
  <si>
    <t>135,0</t>
  </si>
  <si>
    <t>65,0</t>
  </si>
  <si>
    <t>70,0</t>
  </si>
  <si>
    <t>72,5</t>
  </si>
  <si>
    <t>150,0</t>
  </si>
  <si>
    <t>160,0</t>
  </si>
  <si>
    <t>170,0</t>
  </si>
  <si>
    <t>ВЕСОВАЯ КАТЕГОРИЯ   75</t>
  </si>
  <si>
    <t>73,50</t>
  </si>
  <si>
    <t>75,0</t>
  </si>
  <si>
    <t>82,5</t>
  </si>
  <si>
    <t xml:space="preserve">Сидоров Тимофей </t>
  </si>
  <si>
    <t>69,20</t>
  </si>
  <si>
    <t xml:space="preserve">Шефер Матфей </t>
  </si>
  <si>
    <t>74,50</t>
  </si>
  <si>
    <t>80,0</t>
  </si>
  <si>
    <t>79,50</t>
  </si>
  <si>
    <t>142,5</t>
  </si>
  <si>
    <t>152,5</t>
  </si>
  <si>
    <t>85,0</t>
  </si>
  <si>
    <t>95,0</t>
  </si>
  <si>
    <t>180,0</t>
  </si>
  <si>
    <t>187,5</t>
  </si>
  <si>
    <t>Открытая (21.04.2000)/24</t>
  </si>
  <si>
    <t>82,30</t>
  </si>
  <si>
    <t>175,0</t>
  </si>
  <si>
    <t>190,0</t>
  </si>
  <si>
    <t>200,0</t>
  </si>
  <si>
    <t>195,0</t>
  </si>
  <si>
    <t>205,0</t>
  </si>
  <si>
    <t>ВЕСОВАЯ КАТЕГОРИЯ   90</t>
  </si>
  <si>
    <t>Открытая (25.03.1998)/26</t>
  </si>
  <si>
    <t>89,40</t>
  </si>
  <si>
    <t>185,0</t>
  </si>
  <si>
    <t>ВЕСОВАЯ КАТЕГОРИЯ   100</t>
  </si>
  <si>
    <t xml:space="preserve">Сатюков Максим </t>
  </si>
  <si>
    <t>Открытая (08.05.1986)/37</t>
  </si>
  <si>
    <t>99,10</t>
  </si>
  <si>
    <t>215,0</t>
  </si>
  <si>
    <t>230,0</t>
  </si>
  <si>
    <t>ВЕСОВАЯ КАТЕГОРИЯ   140</t>
  </si>
  <si>
    <t>Открытая (18.11.2001)/22</t>
  </si>
  <si>
    <t>139,20</t>
  </si>
  <si>
    <t>220,0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</si>
  <si>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</si>
  <si>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</si>
  <si>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</si>
  <si>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</si>
  <si>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</si>
  <si>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</si>
  <si>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82.5</t>
  </si>
  <si>
    <t>56</t>
  </si>
  <si>
    <t>67.5</t>
  </si>
  <si>
    <t xml:space="preserve">Мужчины </t>
  </si>
  <si>
    <t xml:space="preserve">Юноши </t>
  </si>
  <si>
    <t>75</t>
  </si>
  <si>
    <t>1</t>
  </si>
  <si>
    <t>Зайникаева Ксения</t>
  </si>
  <si>
    <t>Миронова Анастасия</t>
  </si>
  <si>
    <t>-</t>
  </si>
  <si>
    <t>Синько Анастасия</t>
  </si>
  <si>
    <t>Чередова Дарина</t>
  </si>
  <si>
    <t>Оглоблин Даниил</t>
  </si>
  <si>
    <t>Сидоров Тимофей</t>
  </si>
  <si>
    <t>Шефер Матфей</t>
  </si>
  <si>
    <t>Карпов Дмитрий</t>
  </si>
  <si>
    <t>Панин Сергей</t>
  </si>
  <si>
    <t>Колеп Дмитрий</t>
  </si>
  <si>
    <t>Сатюков Максим</t>
  </si>
  <si>
    <t>Барышко Яков</t>
  </si>
  <si>
    <t>ВЕСОВАЯ КАТЕГОРИЯ   60</t>
  </si>
  <si>
    <t xml:space="preserve">Вишняк Анна </t>
  </si>
  <si>
    <t>Открытая (12.12.1984)/39</t>
  </si>
  <si>
    <t>56,80</t>
  </si>
  <si>
    <t>102,5</t>
  </si>
  <si>
    <t>60,0</t>
  </si>
  <si>
    <t xml:space="preserve">Курочкина Светлана </t>
  </si>
  <si>
    <t>Открытая (01.08.1969)/54</t>
  </si>
  <si>
    <t>73,20</t>
  </si>
  <si>
    <t>67,5</t>
  </si>
  <si>
    <t>ВЕСОВАЯ КАТЕГОРИЯ   52</t>
  </si>
  <si>
    <t>41,60</t>
  </si>
  <si>
    <t>20,0</t>
  </si>
  <si>
    <t>25,0</t>
  </si>
  <si>
    <t>30,0</t>
  </si>
  <si>
    <t xml:space="preserve">Кравцов Вадим </t>
  </si>
  <si>
    <t>59,40</t>
  </si>
  <si>
    <t>57,30</t>
  </si>
  <si>
    <t>Открытая (19.03.2005)/19</t>
  </si>
  <si>
    <t>Открытая (02.12.2003)/20</t>
  </si>
  <si>
    <t>59,30</t>
  </si>
  <si>
    <t xml:space="preserve">Ларионов Кирилл </t>
  </si>
  <si>
    <t>Открытая (08.08.2001)/22</t>
  </si>
  <si>
    <t>63,10</t>
  </si>
  <si>
    <t>72,30</t>
  </si>
  <si>
    <t>37,5</t>
  </si>
  <si>
    <t>42,5</t>
  </si>
  <si>
    <t>45,0</t>
  </si>
  <si>
    <t xml:space="preserve">Алексеенко Игорь </t>
  </si>
  <si>
    <t>Открытая (20.10.1990)/33</t>
  </si>
  <si>
    <t>72,80</t>
  </si>
  <si>
    <t>145,0</t>
  </si>
  <si>
    <t xml:space="preserve">Буйнов Кирилл </t>
  </si>
  <si>
    <t>81,80</t>
  </si>
  <si>
    <t xml:space="preserve">Букин Артем </t>
  </si>
  <si>
    <t>80,60</t>
  </si>
  <si>
    <t>Юниоры (24.07.2002)/21</t>
  </si>
  <si>
    <t>81,10</t>
  </si>
  <si>
    <t>122,5</t>
  </si>
  <si>
    <t>Открытая (24.07.2002)/21</t>
  </si>
  <si>
    <t>Открытая (08.10.2005)/18</t>
  </si>
  <si>
    <t>Открытая (03.11.1994)/29</t>
  </si>
  <si>
    <t>79,80</t>
  </si>
  <si>
    <t>Открытая (01.10.1982)/41</t>
  </si>
  <si>
    <t>88,30</t>
  </si>
  <si>
    <t>127,5</t>
  </si>
  <si>
    <t xml:space="preserve">Быховец Артём </t>
  </si>
  <si>
    <t>Открытая (29.09.1992)/31</t>
  </si>
  <si>
    <t>95,70</t>
  </si>
  <si>
    <t>137,5</t>
  </si>
  <si>
    <t>ВЕСОВАЯ КАТЕГОРИЯ   125</t>
  </si>
  <si>
    <t>110,60</t>
  </si>
  <si>
    <t xml:space="preserve">Соседов Игорь </t>
  </si>
  <si>
    <t>Открытая (21.08.1979)/44</t>
  </si>
  <si>
    <t>117,90</t>
  </si>
  <si>
    <t xml:space="preserve">Результат </t>
  </si>
  <si>
    <t>60</t>
  </si>
  <si>
    <t>125</t>
  </si>
  <si>
    <t>100</t>
  </si>
  <si>
    <t>Результат</t>
  </si>
  <si>
    <t>Вишняк Анна</t>
  </si>
  <si>
    <t>2</t>
  </si>
  <si>
    <t>Курочкина Светлана</t>
  </si>
  <si>
    <t>Григорьев Александр</t>
  </si>
  <si>
    <t>Кравцов Вадим</t>
  </si>
  <si>
    <t>Мельниченко Максим</t>
  </si>
  <si>
    <t>Калинин Константин</t>
  </si>
  <si>
    <t>Ларионов Кирилл</t>
  </si>
  <si>
    <t>Соседов Михаил</t>
  </si>
  <si>
    <t>Алексеенко Игорь</t>
  </si>
  <si>
    <t>Буйнов Кирилл</t>
  </si>
  <si>
    <t>Букин Артем</t>
  </si>
  <si>
    <t>Чифанов Вадим</t>
  </si>
  <si>
    <t>3</t>
  </si>
  <si>
    <t>Князев Ромачандра</t>
  </si>
  <si>
    <t>Федосеев Сергей</t>
  </si>
  <si>
    <t>Быховец Артём</t>
  </si>
  <si>
    <t>Литвинов Андрей</t>
  </si>
  <si>
    <t>Соседов Игорь</t>
  </si>
  <si>
    <t xml:space="preserve">Кудрявцева Екатерина </t>
  </si>
  <si>
    <t>Открытая (24.02.1992)/32</t>
  </si>
  <si>
    <t>56,00</t>
  </si>
  <si>
    <t>132,5</t>
  </si>
  <si>
    <t xml:space="preserve">Медведева Александра </t>
  </si>
  <si>
    <t>Открытая (28.01.1996)/28</t>
  </si>
  <si>
    <t>66,40</t>
  </si>
  <si>
    <t>155,0</t>
  </si>
  <si>
    <t>165,0</t>
  </si>
  <si>
    <t>167,5</t>
  </si>
  <si>
    <t xml:space="preserve">Захарова Ирина </t>
  </si>
  <si>
    <t>Открытая (16.04.1989)/35</t>
  </si>
  <si>
    <t>66,90</t>
  </si>
  <si>
    <t>74,30</t>
  </si>
  <si>
    <t>112,5</t>
  </si>
  <si>
    <t>Открытая (15.11.2000)/23</t>
  </si>
  <si>
    <t>72,20</t>
  </si>
  <si>
    <t>210,0</t>
  </si>
  <si>
    <t xml:space="preserve">Мясников Иван </t>
  </si>
  <si>
    <t>80,00</t>
  </si>
  <si>
    <t>Открытая (17.04.1996)/28</t>
  </si>
  <si>
    <t>82,20</t>
  </si>
  <si>
    <t>86,90</t>
  </si>
  <si>
    <t>Открытая (21.02.2000)/24</t>
  </si>
  <si>
    <t>86,70</t>
  </si>
  <si>
    <t>202,5</t>
  </si>
  <si>
    <t>242,5</t>
  </si>
  <si>
    <t>Юниоры (12.01.2004)/20</t>
  </si>
  <si>
    <t>225,0</t>
  </si>
  <si>
    <t>250,0</t>
  </si>
  <si>
    <t>260,0</t>
  </si>
  <si>
    <t xml:space="preserve">Полосин Сергей </t>
  </si>
  <si>
    <t>Открытая (27.09.1983)/40</t>
  </si>
  <si>
    <t>91,20</t>
  </si>
  <si>
    <t>Открытая (12.01.2004)/20</t>
  </si>
  <si>
    <t>ВЕСОВАЯ КАТЕГОРИЯ   110</t>
  </si>
  <si>
    <t xml:space="preserve">Тактаев Николай </t>
  </si>
  <si>
    <t>Открытая (13.09.1996)/27</t>
  </si>
  <si>
    <t>100,50</t>
  </si>
  <si>
    <t>240,0</t>
  </si>
  <si>
    <t>280,0</t>
  </si>
  <si>
    <t>Открытая (21.02.2003)/21</t>
  </si>
  <si>
    <t>138,50</t>
  </si>
  <si>
    <t>110</t>
  </si>
  <si>
    <t>Кудрявцева Екатерина</t>
  </si>
  <si>
    <t>Медведева Александра</t>
  </si>
  <si>
    <t>Захарова Ирина</t>
  </si>
  <si>
    <t>4</t>
  </si>
  <si>
    <t>Азарников Тимофей</t>
  </si>
  <si>
    <t>Мошкин Денис</t>
  </si>
  <si>
    <t>Мясников Иван</t>
  </si>
  <si>
    <t>Воронин Никита</t>
  </si>
  <si>
    <t>Наймушин Виктор</t>
  </si>
  <si>
    <t>Горбунов Евгений</t>
  </si>
  <si>
    <t>Волокитин Роман</t>
  </si>
  <si>
    <t>Полосин Сергей</t>
  </si>
  <si>
    <t>Тактаев Николай</t>
  </si>
  <si>
    <t>Хозяинов Николай</t>
  </si>
  <si>
    <t>Юноши (26.11.2008)/15</t>
  </si>
  <si>
    <t>Юноши (29.09.2008)/15</t>
  </si>
  <si>
    <t>Юноши (25.03.2008)/16</t>
  </si>
  <si>
    <t>Юноши (13.02.2008)/16</t>
  </si>
  <si>
    <t>Мастера (27.09.1983)/40</t>
  </si>
  <si>
    <t>Юноши (09.06.2011)/12</t>
  </si>
  <si>
    <t>Юноши (03.06.2010)/13</t>
  </si>
  <si>
    <t>Мастера (01.08.1969)/54</t>
  </si>
  <si>
    <t>Юноши (17.09.2012)/11</t>
  </si>
  <si>
    <t>Юноши (19.03.2005)/19</t>
  </si>
  <si>
    <t>Юноши (07.08.2010)/13</t>
  </si>
  <si>
    <t>Юноши (03.10.2009)/14</t>
  </si>
  <si>
    <t>Юноши (08.10.2005)/18</t>
  </si>
  <si>
    <t>Юноши (09.08.2007)/16</t>
  </si>
  <si>
    <t>Мастера (01.10.1982)/41</t>
  </si>
  <si>
    <t>Юноши (29.05.2009)/14</t>
  </si>
  <si>
    <t>Юноши (18.11.2004)/19</t>
  </si>
  <si>
    <t>Девушки (26.08.2004)/19</t>
  </si>
  <si>
    <t>Ефимов Андрей</t>
  </si>
  <si>
    <t>Воробьёв Эдуард</t>
  </si>
  <si>
    <t xml:space="preserve">Датий Сергей </t>
  </si>
  <si>
    <t xml:space="preserve">Санаров Дмитрий </t>
  </si>
  <si>
    <t xml:space="preserve">Сакович Владислав </t>
  </si>
  <si>
    <t xml:space="preserve">Тактаев Александр </t>
  </si>
  <si>
    <t xml:space="preserve">Клюкин Дмитрий </t>
  </si>
  <si>
    <t xml:space="preserve">Ефимов Андрей </t>
  </si>
  <si>
    <t>Клюкин Дмитрий</t>
  </si>
  <si>
    <t xml:space="preserve">Розбах Дмитрий </t>
  </si>
  <si>
    <t xml:space="preserve">Меннер Марсель </t>
  </si>
  <si>
    <t>Крыжановский Александр</t>
  </si>
  <si>
    <t>Розбах Дмитрий</t>
  </si>
  <si>
    <t xml:space="preserve">Потехин Сергей </t>
  </si>
  <si>
    <t xml:space="preserve">Куропаткин Антон </t>
  </si>
  <si>
    <t>Санаров Дмитрий</t>
  </si>
  <si>
    <t xml:space="preserve">Чукмаров Азис </t>
  </si>
  <si>
    <t>Зуева Анна</t>
  </si>
  <si>
    <t>Открытая (27.05.1987)/36</t>
  </si>
  <si>
    <t>55,10</t>
  </si>
  <si>
    <t>22,5</t>
  </si>
  <si>
    <t>27,5</t>
  </si>
  <si>
    <t>15,0</t>
  </si>
  <si>
    <t>Корнейчук Марк</t>
  </si>
  <si>
    <t>47,90</t>
  </si>
  <si>
    <t>Чугунов Роман</t>
  </si>
  <si>
    <t>53,30</t>
  </si>
  <si>
    <t>Соседов Давид</t>
  </si>
  <si>
    <t>52,50</t>
  </si>
  <si>
    <t>17,5</t>
  </si>
  <si>
    <t>35,0</t>
  </si>
  <si>
    <t>Лапатин Иван</t>
  </si>
  <si>
    <t>73,80</t>
  </si>
  <si>
    <t>Буйнов Алексей</t>
  </si>
  <si>
    <t>75,00</t>
  </si>
  <si>
    <t>Рыбалко Олег</t>
  </si>
  <si>
    <t>Открытая (26.05.1991)/32</t>
  </si>
  <si>
    <t>74,90</t>
  </si>
  <si>
    <t>Синицын Даниил</t>
  </si>
  <si>
    <t>Открытая (26.01.1996)/28</t>
  </si>
  <si>
    <t>71,50</t>
  </si>
  <si>
    <t>40,0</t>
  </si>
  <si>
    <t>Меннер Марсель</t>
  </si>
  <si>
    <t>Открытая (10.10.1994)/29</t>
  </si>
  <si>
    <t>82,40</t>
  </si>
  <si>
    <t>62,5</t>
  </si>
  <si>
    <t>Васильков Константин</t>
  </si>
  <si>
    <t>Открытая (24.12.1995)/28</t>
  </si>
  <si>
    <t>88,90</t>
  </si>
  <si>
    <t>Хартов Антон</t>
  </si>
  <si>
    <t>91,10</t>
  </si>
  <si>
    <t>Открытая (22.11.2002)/21</t>
  </si>
  <si>
    <t xml:space="preserve">Gloss </t>
  </si>
  <si>
    <t xml:space="preserve">Зуева Анна </t>
  </si>
  <si>
    <t xml:space="preserve">Оглоблин Даниил </t>
  </si>
  <si>
    <t xml:space="preserve">Корнейчук Марк </t>
  </si>
  <si>
    <t>52</t>
  </si>
  <si>
    <t xml:space="preserve">Рыбалко Олег </t>
  </si>
  <si>
    <t>Юноши (09.04.2010)/14</t>
  </si>
  <si>
    <t>Юноши (22.06.2009)/14</t>
  </si>
  <si>
    <t>Юноши (02.10.2012)/11</t>
  </si>
  <si>
    <t>Юниоры (08.08.2001)/22</t>
  </si>
  <si>
    <t>Юноши (07.12.2009)/14</t>
  </si>
  <si>
    <t>Юноши (03.05.2005)/19</t>
  </si>
  <si>
    <t>Юниоры (22.11.2002)/21</t>
  </si>
  <si>
    <t>Весовая категория</t>
  </si>
  <si>
    <t>Открытый турнир «Сила Алтая IV» и Кубок Алтайского края
WRPF Пауэрлифтинг без экипировки
Барнаул/Алтайский край, 05 мая 2024 года</t>
  </si>
  <si>
    <t>Открытый турнир «Сила Алтая IV» и Кубок Алтайского края
WRPF Жим лежа без экипировки
Барнаул/Алтайский край, 05 мая 2024 года</t>
  </si>
  <si>
    <t>Открытый турнир «Сила Алтая IV» и Кубок Алтайского края
WRPF Становая тяга без экипировки
Барнаул/Алтайский край, 05 мая 2024 года</t>
  </si>
  <si>
    <t>Открытый турнир «Сила Алтая IV» и Кубок Алтайского края
WRPF Строгий подъем штанги на бицепс
Барнаул/Алтайский край, 05 мая 2024 года</t>
  </si>
  <si>
    <t>жим</t>
  </si>
  <si>
    <t>№</t>
  </si>
  <si>
    <t>Алтайский край, Новоалтайск</t>
  </si>
  <si>
    <t>Новосибирская область, Новосибирск</t>
  </si>
  <si>
    <t>Алтайский край, Барнаул</t>
  </si>
  <si>
    <t>Алтайский край, Бийск</t>
  </si>
  <si>
    <t>Алтайский край, Заринск</t>
  </si>
  <si>
    <t>Алтайский край, Тальменка</t>
  </si>
  <si>
    <t xml:space="preserve">
Дата рождения/Возраст</t>
  </si>
  <si>
    <t>Возрастная группа</t>
  </si>
  <si>
    <t>O</t>
  </si>
  <si>
    <t>T</t>
  </si>
  <si>
    <t>M3</t>
  </si>
  <si>
    <t>J</t>
  </si>
  <si>
    <t>M1</t>
  </si>
  <si>
    <t>Самостоятельно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</si>
</sst>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33"/>
  <sheetViews>
    <sheetView zoomScaleNormal="100" workbookViewId="0">
      <selection activeCell="E32" sqref="E32"/>
    </sheetView>
  </sheetViews>
  <sheetFormatPr baseColWidth="10" defaultColWidth="9.1640625" defaultRowHeight="13"/>
  <cols>
    <col min="1" max="1" width="7.33203125" style="5" bestFit="1" customWidth="1"/>
    <col min="2" max="2" width="20.83203125" style="5" customWidth="1"/>
    <col min="3" max="3" width="27.83203125" style="5" customWidth="1"/>
    <col min="4" max="4" width="15.6640625" style="5" customWidth="1"/>
    <col min="5" max="5" width="10.1640625" style="19" bestFit="1" customWidth="1"/>
    <col min="6" max="6" width="38.1640625" style="5" bestFit="1" customWidth="1"/>
    <col min="7" max="7" width="5.6640625" style="27" bestFit="1" customWidth="1"/>
    <col min="8" max="9" width="5.5" style="27" customWidth="1"/>
    <col min="10" max="10" width="4.5" style="27" customWidth="1"/>
    <col min="11" max="13" width="5.5" style="27" customWidth="1"/>
    <col min="14" max="14" width="4.5" style="27" customWidth="1"/>
    <col min="15" max="17" width="5.5" style="27" customWidth="1"/>
    <col min="18" max="18" width="4.5" style="27" customWidth="1"/>
    <col min="19" max="19" width="7.6640625" style="28" bestFit="1" customWidth="1"/>
    <col min="20" max="20" width="8.5" style="6" bestFit="1" customWidth="1"/>
    <col min="21" max="21" width="18.1640625" style="5" customWidth="1"/>
    <col min="22" max="16384" width="9.1640625" style="3"/>
  </cols>
  <sheetData>
    <row r="1" spans="1:21" s="2" customFormat="1" ht="29" customHeight="1">
      <c r="A1" s="57" t="s">
        <v>328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6" t="s">
        <v>333</v>
      </c>
      <c r="B3" s="49" t="s">
        <v>0</v>
      </c>
      <c r="C3" s="68" t="s">
        <v>340</v>
      </c>
      <c r="D3" s="68" t="s">
        <v>6</v>
      </c>
      <c r="E3" s="53" t="s">
        <v>341</v>
      </c>
      <c r="F3" s="65" t="s">
        <v>5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5" t="s">
        <v>9</v>
      </c>
      <c r="P3" s="65"/>
      <c r="Q3" s="65"/>
      <c r="R3" s="65"/>
      <c r="S3" s="55" t="s">
        <v>1</v>
      </c>
      <c r="T3" s="53" t="s">
        <v>3</v>
      </c>
      <c r="U3" s="70" t="s">
        <v>2</v>
      </c>
    </row>
    <row r="4" spans="1:21" s="1" customFormat="1" ht="21" customHeight="1" thickBot="1">
      <c r="A4" s="67"/>
      <c r="B4" s="50"/>
      <c r="C4" s="69"/>
      <c r="D4" s="69"/>
      <c r="E4" s="54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6"/>
      <c r="T4" s="54"/>
      <c r="U4" s="71"/>
    </row>
    <row r="5" spans="1:21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31" t="s">
        <v>93</v>
      </c>
      <c r="B6" s="7" t="s">
        <v>94</v>
      </c>
      <c r="C6" s="7" t="s">
        <v>11</v>
      </c>
      <c r="D6" s="7" t="s">
        <v>12</v>
      </c>
      <c r="E6" s="8" t="s">
        <v>342</v>
      </c>
      <c r="F6" s="7" t="s">
        <v>334</v>
      </c>
      <c r="G6" s="29" t="s">
        <v>13</v>
      </c>
      <c r="H6" s="29" t="s">
        <v>14</v>
      </c>
      <c r="I6" s="30" t="s">
        <v>15</v>
      </c>
      <c r="J6" s="31"/>
      <c r="K6" s="29" t="s">
        <v>16</v>
      </c>
      <c r="L6" s="29" t="s">
        <v>17</v>
      </c>
      <c r="M6" s="30" t="s">
        <v>18</v>
      </c>
      <c r="N6" s="31"/>
      <c r="O6" s="29" t="s">
        <v>19</v>
      </c>
      <c r="P6" s="29" t="s">
        <v>20</v>
      </c>
      <c r="Q6" s="30" t="s">
        <v>21</v>
      </c>
      <c r="R6" s="31"/>
      <c r="S6" s="43" t="str">
        <f>"267,5"</f>
        <v>267,5</v>
      </c>
      <c r="T6" s="9" t="str">
        <f>"328,5970"</f>
        <v>328,5970</v>
      </c>
      <c r="U6" s="7" t="s">
        <v>262</v>
      </c>
    </row>
    <row r="8" spans="1:21" ht="16">
      <c r="A8" s="47" t="s">
        <v>22</v>
      </c>
      <c r="B8" s="47"/>
      <c r="C8" s="47"/>
      <c r="D8" s="47"/>
      <c r="E8" s="48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31" t="s">
        <v>93</v>
      </c>
      <c r="B9" s="7" t="s">
        <v>95</v>
      </c>
      <c r="C9" s="7" t="s">
        <v>23</v>
      </c>
      <c r="D9" s="7" t="s">
        <v>24</v>
      </c>
      <c r="E9" s="8" t="s">
        <v>342</v>
      </c>
      <c r="F9" s="7" t="s">
        <v>335</v>
      </c>
      <c r="G9" s="29" t="s">
        <v>25</v>
      </c>
      <c r="H9" s="29" t="s">
        <v>26</v>
      </c>
      <c r="I9" s="30" t="s">
        <v>27</v>
      </c>
      <c r="J9" s="31"/>
      <c r="K9" s="29" t="s">
        <v>28</v>
      </c>
      <c r="L9" s="29" t="s">
        <v>18</v>
      </c>
      <c r="M9" s="30" t="s">
        <v>29</v>
      </c>
      <c r="N9" s="31"/>
      <c r="O9" s="29" t="s">
        <v>30</v>
      </c>
      <c r="P9" s="30" t="s">
        <v>31</v>
      </c>
      <c r="Q9" s="29" t="s">
        <v>31</v>
      </c>
      <c r="R9" s="31"/>
      <c r="S9" s="43" t="str">
        <f>"315,0"</f>
        <v>315,0</v>
      </c>
      <c r="T9" s="9" t="str">
        <f>"321,8355"</f>
        <v>321,8355</v>
      </c>
      <c r="U9" s="7" t="s">
        <v>153</v>
      </c>
    </row>
    <row r="11" spans="1:21" ht="16">
      <c r="A11" s="47" t="s">
        <v>32</v>
      </c>
      <c r="B11" s="47"/>
      <c r="C11" s="47"/>
      <c r="D11" s="47"/>
      <c r="E11" s="48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32" t="s">
        <v>96</v>
      </c>
      <c r="B12" s="10" t="s">
        <v>97</v>
      </c>
      <c r="C12" s="10" t="s">
        <v>261</v>
      </c>
      <c r="D12" s="10" t="s">
        <v>33</v>
      </c>
      <c r="E12" s="11" t="s">
        <v>343</v>
      </c>
      <c r="F12" s="10" t="s">
        <v>336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4">
        <v>0</v>
      </c>
      <c r="T12" s="12" t="str">
        <f>"0,0000"</f>
        <v>0,0000</v>
      </c>
      <c r="U12" s="10" t="s">
        <v>263</v>
      </c>
    </row>
    <row r="13" spans="1:21">
      <c r="A13" s="35" t="s">
        <v>93</v>
      </c>
      <c r="B13" s="13" t="s">
        <v>98</v>
      </c>
      <c r="C13" s="13" t="s">
        <v>35</v>
      </c>
      <c r="D13" s="13" t="s">
        <v>36</v>
      </c>
      <c r="E13" s="14" t="s">
        <v>342</v>
      </c>
      <c r="F13" s="13" t="s">
        <v>336</v>
      </c>
      <c r="G13" s="33" t="s">
        <v>30</v>
      </c>
      <c r="H13" s="33" t="s">
        <v>37</v>
      </c>
      <c r="I13" s="34" t="s">
        <v>31</v>
      </c>
      <c r="J13" s="35"/>
      <c r="K13" s="33" t="s">
        <v>38</v>
      </c>
      <c r="L13" s="33" t="s">
        <v>39</v>
      </c>
      <c r="M13" s="33" t="s">
        <v>40</v>
      </c>
      <c r="N13" s="35"/>
      <c r="O13" s="33" t="s">
        <v>41</v>
      </c>
      <c r="P13" s="33" t="s">
        <v>42</v>
      </c>
      <c r="Q13" s="34" t="s">
        <v>43</v>
      </c>
      <c r="R13" s="35"/>
      <c r="S13" s="45" t="str">
        <f>"367,5"</f>
        <v>367,5</v>
      </c>
      <c r="T13" s="15" t="str">
        <f>"333,3225"</f>
        <v>333,3225</v>
      </c>
      <c r="U13" s="13" t="s">
        <v>264</v>
      </c>
    </row>
    <row r="15" spans="1:21" ht="16">
      <c r="A15" s="47" t="s">
        <v>44</v>
      </c>
      <c r="B15" s="47"/>
      <c r="C15" s="47"/>
      <c r="D15" s="47"/>
      <c r="E15" s="48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1">
      <c r="A16" s="32" t="s">
        <v>93</v>
      </c>
      <c r="B16" s="10" t="s">
        <v>99</v>
      </c>
      <c r="C16" s="10" t="s">
        <v>246</v>
      </c>
      <c r="D16" s="10" t="s">
        <v>45</v>
      </c>
      <c r="E16" s="11" t="s">
        <v>343</v>
      </c>
      <c r="F16" s="10" t="s">
        <v>334</v>
      </c>
      <c r="G16" s="36" t="s">
        <v>20</v>
      </c>
      <c r="H16" s="37" t="s">
        <v>26</v>
      </c>
      <c r="I16" s="37" t="s">
        <v>26</v>
      </c>
      <c r="J16" s="32"/>
      <c r="K16" s="36" t="s">
        <v>46</v>
      </c>
      <c r="L16" s="37" t="s">
        <v>47</v>
      </c>
      <c r="M16" s="37" t="s">
        <v>47</v>
      </c>
      <c r="N16" s="32"/>
      <c r="O16" s="36" t="s">
        <v>30</v>
      </c>
      <c r="P16" s="37" t="s">
        <v>37</v>
      </c>
      <c r="Q16" s="37" t="s">
        <v>37</v>
      </c>
      <c r="R16" s="32"/>
      <c r="S16" s="44" t="str">
        <f>"320,0"</f>
        <v>320,0</v>
      </c>
      <c r="T16" s="12" t="str">
        <f>"231,2960"</f>
        <v>231,2960</v>
      </c>
      <c r="U16" s="10" t="s">
        <v>265</v>
      </c>
    </row>
    <row r="17" spans="1:21">
      <c r="A17" s="39" t="s">
        <v>96</v>
      </c>
      <c r="B17" s="16" t="s">
        <v>100</v>
      </c>
      <c r="C17" s="16" t="s">
        <v>245</v>
      </c>
      <c r="D17" s="16" t="s">
        <v>49</v>
      </c>
      <c r="E17" s="17" t="s">
        <v>343</v>
      </c>
      <c r="F17" s="16" t="s">
        <v>334</v>
      </c>
      <c r="G17" s="38" t="s">
        <v>26</v>
      </c>
      <c r="H17" s="38" t="s">
        <v>26</v>
      </c>
      <c r="I17" s="38" t="s">
        <v>26</v>
      </c>
      <c r="J17" s="39"/>
      <c r="K17" s="38"/>
      <c r="L17" s="39"/>
      <c r="M17" s="39"/>
      <c r="N17" s="39"/>
      <c r="O17" s="38"/>
      <c r="P17" s="39"/>
      <c r="Q17" s="39"/>
      <c r="R17" s="39"/>
      <c r="S17" s="46">
        <v>0</v>
      </c>
      <c r="T17" s="18" t="str">
        <f>"0,0000"</f>
        <v>0,0000</v>
      </c>
      <c r="U17" s="16" t="s">
        <v>265</v>
      </c>
    </row>
    <row r="18" spans="1:21">
      <c r="A18" s="35" t="s">
        <v>96</v>
      </c>
      <c r="B18" s="13" t="s">
        <v>101</v>
      </c>
      <c r="C18" s="13" t="s">
        <v>244</v>
      </c>
      <c r="D18" s="13" t="s">
        <v>51</v>
      </c>
      <c r="E18" s="14" t="s">
        <v>343</v>
      </c>
      <c r="F18" s="13" t="s">
        <v>336</v>
      </c>
      <c r="G18" s="34" t="s">
        <v>31</v>
      </c>
      <c r="H18" s="34" t="s">
        <v>41</v>
      </c>
      <c r="I18" s="34" t="s">
        <v>41</v>
      </c>
      <c r="J18" s="35"/>
      <c r="K18" s="34"/>
      <c r="L18" s="35"/>
      <c r="M18" s="35"/>
      <c r="N18" s="35"/>
      <c r="O18" s="34"/>
      <c r="P18" s="35"/>
      <c r="Q18" s="35"/>
      <c r="R18" s="35"/>
      <c r="S18" s="45">
        <v>0</v>
      </c>
      <c r="T18" s="15" t="str">
        <f>"0,0000"</f>
        <v>0,0000</v>
      </c>
      <c r="U18" s="13" t="s">
        <v>266</v>
      </c>
    </row>
    <row r="20" spans="1:21" ht="16">
      <c r="A20" s="47" t="s">
        <v>32</v>
      </c>
      <c r="B20" s="47"/>
      <c r="C20" s="47"/>
      <c r="D20" s="47"/>
      <c r="E20" s="48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21">
      <c r="A21" s="32" t="s">
        <v>93</v>
      </c>
      <c r="B21" s="10" t="s">
        <v>102</v>
      </c>
      <c r="C21" s="10" t="s">
        <v>260</v>
      </c>
      <c r="D21" s="10" t="s">
        <v>53</v>
      </c>
      <c r="E21" s="11" t="s">
        <v>343</v>
      </c>
      <c r="F21" s="10" t="s">
        <v>336</v>
      </c>
      <c r="G21" s="36" t="s">
        <v>54</v>
      </c>
      <c r="H21" s="36" t="s">
        <v>55</v>
      </c>
      <c r="I21" s="37" t="s">
        <v>42</v>
      </c>
      <c r="J21" s="32"/>
      <c r="K21" s="36" t="s">
        <v>56</v>
      </c>
      <c r="L21" s="37" t="s">
        <v>57</v>
      </c>
      <c r="M21" s="37" t="s">
        <v>57</v>
      </c>
      <c r="N21" s="32"/>
      <c r="O21" s="36" t="s">
        <v>43</v>
      </c>
      <c r="P21" s="36" t="s">
        <v>58</v>
      </c>
      <c r="Q21" s="36" t="s">
        <v>59</v>
      </c>
      <c r="R21" s="32"/>
      <c r="S21" s="44" t="str">
        <f>"425,0"</f>
        <v>425,0</v>
      </c>
      <c r="T21" s="12" t="str">
        <f>"291,2950"</f>
        <v>291,2950</v>
      </c>
      <c r="U21" s="10" t="s">
        <v>267</v>
      </c>
    </row>
    <row r="22" spans="1:21">
      <c r="A22" s="35" t="s">
        <v>93</v>
      </c>
      <c r="B22" s="13" t="s">
        <v>103</v>
      </c>
      <c r="C22" s="13" t="s">
        <v>60</v>
      </c>
      <c r="D22" s="13" t="s">
        <v>61</v>
      </c>
      <c r="E22" s="14" t="s">
        <v>342</v>
      </c>
      <c r="F22" s="13" t="s">
        <v>336</v>
      </c>
      <c r="G22" s="33" t="s">
        <v>62</v>
      </c>
      <c r="H22" s="34" t="s">
        <v>63</v>
      </c>
      <c r="I22" s="34" t="s">
        <v>64</v>
      </c>
      <c r="J22" s="35"/>
      <c r="K22" s="33" t="s">
        <v>26</v>
      </c>
      <c r="L22" s="34" t="s">
        <v>37</v>
      </c>
      <c r="M22" s="34" t="s">
        <v>37</v>
      </c>
      <c r="N22" s="35"/>
      <c r="O22" s="33" t="s">
        <v>58</v>
      </c>
      <c r="P22" s="33" t="s">
        <v>65</v>
      </c>
      <c r="Q22" s="33" t="s">
        <v>66</v>
      </c>
      <c r="R22" s="35"/>
      <c r="S22" s="45" t="str">
        <f>"500,0"</f>
        <v>500,0</v>
      </c>
      <c r="T22" s="15" t="str">
        <f>"335,4500"</f>
        <v>335,4500</v>
      </c>
      <c r="U22" s="13" t="s">
        <v>268</v>
      </c>
    </row>
    <row r="24" spans="1:21" ht="16">
      <c r="A24" s="47" t="s">
        <v>67</v>
      </c>
      <c r="B24" s="47"/>
      <c r="C24" s="47"/>
      <c r="D24" s="47"/>
      <c r="E24" s="48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21">
      <c r="A25" s="31" t="s">
        <v>96</v>
      </c>
      <c r="B25" s="7" t="s">
        <v>104</v>
      </c>
      <c r="C25" s="7" t="s">
        <v>68</v>
      </c>
      <c r="D25" s="7" t="s">
        <v>69</v>
      </c>
      <c r="E25" s="8" t="s">
        <v>342</v>
      </c>
      <c r="F25" s="7" t="s">
        <v>336</v>
      </c>
      <c r="G25" s="29" t="s">
        <v>42</v>
      </c>
      <c r="H25" s="29" t="s">
        <v>43</v>
      </c>
      <c r="I25" s="30" t="s">
        <v>70</v>
      </c>
      <c r="J25" s="31"/>
      <c r="K25" s="30" t="s">
        <v>26</v>
      </c>
      <c r="L25" s="30" t="s">
        <v>30</v>
      </c>
      <c r="M25" s="30" t="s">
        <v>30</v>
      </c>
      <c r="N25" s="31"/>
      <c r="O25" s="30"/>
      <c r="P25" s="31"/>
      <c r="Q25" s="31"/>
      <c r="R25" s="31"/>
      <c r="S25" s="43">
        <v>0</v>
      </c>
      <c r="T25" s="9" t="str">
        <f>"0,0000"</f>
        <v>0,0000</v>
      </c>
      <c r="U25" s="7" t="s">
        <v>268</v>
      </c>
    </row>
    <row r="27" spans="1:21" ht="16">
      <c r="A27" s="47" t="s">
        <v>71</v>
      </c>
      <c r="B27" s="47"/>
      <c r="C27" s="47"/>
      <c r="D27" s="47"/>
      <c r="E27" s="48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1">
      <c r="A28" s="31" t="s">
        <v>96</v>
      </c>
      <c r="B28" s="7" t="s">
        <v>105</v>
      </c>
      <c r="C28" s="7" t="s">
        <v>73</v>
      </c>
      <c r="D28" s="7" t="s">
        <v>74</v>
      </c>
      <c r="E28" s="8" t="s">
        <v>342</v>
      </c>
      <c r="F28" s="7" t="s">
        <v>334</v>
      </c>
      <c r="G28" s="30" t="s">
        <v>64</v>
      </c>
      <c r="H28" s="30" t="s">
        <v>75</v>
      </c>
      <c r="I28" s="30" t="s">
        <v>75</v>
      </c>
      <c r="J28" s="31"/>
      <c r="K28" s="30"/>
      <c r="L28" s="31"/>
      <c r="M28" s="31"/>
      <c r="N28" s="31"/>
      <c r="O28" s="30"/>
      <c r="P28" s="31"/>
      <c r="Q28" s="31"/>
      <c r="R28" s="31"/>
      <c r="S28" s="43">
        <v>0</v>
      </c>
      <c r="T28" s="9" t="str">
        <f>"0,0000"</f>
        <v>0,0000</v>
      </c>
      <c r="U28" s="7" t="s">
        <v>269</v>
      </c>
    </row>
    <row r="30" spans="1:21" ht="16">
      <c r="A30" s="47" t="s">
        <v>77</v>
      </c>
      <c r="B30" s="47"/>
      <c r="C30" s="47"/>
      <c r="D30" s="47"/>
      <c r="E30" s="48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21">
      <c r="A31" s="31" t="s">
        <v>93</v>
      </c>
      <c r="B31" s="7" t="s">
        <v>106</v>
      </c>
      <c r="C31" s="7" t="s">
        <v>78</v>
      </c>
      <c r="D31" s="7" t="s">
        <v>79</v>
      </c>
      <c r="E31" s="8" t="s">
        <v>342</v>
      </c>
      <c r="F31" s="7" t="s">
        <v>336</v>
      </c>
      <c r="G31" s="29" t="s">
        <v>58</v>
      </c>
      <c r="H31" s="29" t="s">
        <v>64</v>
      </c>
      <c r="I31" s="29" t="s">
        <v>80</v>
      </c>
      <c r="J31" s="31"/>
      <c r="K31" s="29" t="s">
        <v>26</v>
      </c>
      <c r="L31" s="29" t="s">
        <v>37</v>
      </c>
      <c r="M31" s="30" t="s">
        <v>31</v>
      </c>
      <c r="N31" s="31"/>
      <c r="O31" s="29" t="s">
        <v>58</v>
      </c>
      <c r="P31" s="29" t="s">
        <v>64</v>
      </c>
      <c r="Q31" s="29" t="s">
        <v>80</v>
      </c>
      <c r="R31" s="31"/>
      <c r="S31" s="43" t="str">
        <f>"575,0"</f>
        <v>575,0</v>
      </c>
      <c r="T31" s="9" t="str">
        <f>"321,5975"</f>
        <v>321,5975</v>
      </c>
      <c r="U31" s="7" t="s">
        <v>270</v>
      </c>
    </row>
    <row r="33" spans="5:7">
      <c r="E33" s="5"/>
      <c r="F33" s="19"/>
      <c r="G33" s="5"/>
    </row>
  </sheetData>
  <mergeCells count="21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4:R24"/>
    <mergeCell ref="A27:R27"/>
    <mergeCell ref="A30:R30"/>
    <mergeCell ref="B3:B4"/>
    <mergeCell ref="A5:R5"/>
    <mergeCell ref="A8:R8"/>
    <mergeCell ref="A11:R11"/>
    <mergeCell ref="A15:R15"/>
    <mergeCell ref="A20:R20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8"/>
  <sheetViews>
    <sheetView topLeftCell="A17" zoomScaleNormal="100" workbookViewId="0">
      <selection activeCell="E52" sqref="E52"/>
    </sheetView>
  </sheetViews>
  <sheetFormatPr baseColWidth="10" defaultColWidth="9.1640625" defaultRowHeight="13"/>
  <cols>
    <col min="1" max="1" width="7.33203125" style="5" bestFit="1" customWidth="1"/>
    <col min="2" max="2" width="21.6640625" style="5" customWidth="1"/>
    <col min="3" max="3" width="27.5" style="5" bestFit="1" customWidth="1"/>
    <col min="4" max="4" width="20.83203125" style="5" bestFit="1" customWidth="1"/>
    <col min="5" max="5" width="10.1640625" style="19" bestFit="1" customWidth="1"/>
    <col min="6" max="6" width="39.1640625" style="5" customWidth="1"/>
    <col min="7" max="7" width="5.6640625" style="27" bestFit="1" customWidth="1"/>
    <col min="8" max="9" width="5.5" style="27" customWidth="1"/>
    <col min="10" max="10" width="4.5" style="27" customWidth="1"/>
    <col min="11" max="11" width="11.33203125" style="6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57" t="s">
        <v>329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6" t="s">
        <v>333</v>
      </c>
      <c r="B3" s="49" t="s">
        <v>0</v>
      </c>
      <c r="C3" s="68" t="s">
        <v>340</v>
      </c>
      <c r="D3" s="68" t="s">
        <v>6</v>
      </c>
      <c r="E3" s="53" t="s">
        <v>341</v>
      </c>
      <c r="F3" s="65" t="s">
        <v>5</v>
      </c>
      <c r="G3" s="65" t="s">
        <v>8</v>
      </c>
      <c r="H3" s="65"/>
      <c r="I3" s="65"/>
      <c r="J3" s="65"/>
      <c r="K3" s="53" t="s">
        <v>166</v>
      </c>
      <c r="L3" s="53" t="s">
        <v>3</v>
      </c>
      <c r="M3" s="70" t="s">
        <v>2</v>
      </c>
    </row>
    <row r="4" spans="1:13" s="1" customFormat="1" ht="21" customHeight="1" thickBot="1">
      <c r="A4" s="67"/>
      <c r="B4" s="50"/>
      <c r="C4" s="69"/>
      <c r="D4" s="69"/>
      <c r="E4" s="54"/>
      <c r="F4" s="69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71"/>
    </row>
    <row r="5" spans="1:13" ht="16">
      <c r="A5" s="51" t="s">
        <v>107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1" t="s">
        <v>93</v>
      </c>
      <c r="B6" s="7" t="s">
        <v>167</v>
      </c>
      <c r="C6" s="7" t="s">
        <v>109</v>
      </c>
      <c r="D6" s="7" t="s">
        <v>110</v>
      </c>
      <c r="E6" s="8" t="s">
        <v>342</v>
      </c>
      <c r="F6" s="7" t="s">
        <v>335</v>
      </c>
      <c r="G6" s="29" t="s">
        <v>57</v>
      </c>
      <c r="H6" s="29" t="s">
        <v>111</v>
      </c>
      <c r="I6" s="31"/>
      <c r="J6" s="31"/>
      <c r="K6" s="9" t="str">
        <f>"102,5"</f>
        <v>102,5</v>
      </c>
      <c r="L6" s="9" t="str">
        <f>"119,2690"</f>
        <v>119,2690</v>
      </c>
      <c r="M6" s="7" t="s">
        <v>153</v>
      </c>
    </row>
    <row r="8" spans="1:13" ht="16">
      <c r="A8" s="47" t="s">
        <v>22</v>
      </c>
      <c r="B8" s="47"/>
      <c r="C8" s="47"/>
      <c r="D8" s="47"/>
      <c r="E8" s="48"/>
      <c r="F8" s="47"/>
      <c r="G8" s="47"/>
      <c r="H8" s="47"/>
      <c r="I8" s="47"/>
      <c r="J8" s="47"/>
    </row>
    <row r="9" spans="1:13">
      <c r="A9" s="31" t="s">
        <v>93</v>
      </c>
      <c r="B9" s="7" t="s">
        <v>95</v>
      </c>
      <c r="C9" s="7" t="s">
        <v>23</v>
      </c>
      <c r="D9" s="7" t="s">
        <v>24</v>
      </c>
      <c r="E9" s="8" t="s">
        <v>342</v>
      </c>
      <c r="F9" s="7" t="s">
        <v>335</v>
      </c>
      <c r="G9" s="29" t="s">
        <v>17</v>
      </c>
      <c r="H9" s="29" t="s">
        <v>29</v>
      </c>
      <c r="I9" s="30" t="s">
        <v>112</v>
      </c>
      <c r="J9" s="31"/>
      <c r="K9" s="9" t="str">
        <f>"57,5"</f>
        <v>57,5</v>
      </c>
      <c r="L9" s="9" t="str">
        <f>"58,7478"</f>
        <v>58,7478</v>
      </c>
      <c r="M9" s="7" t="s">
        <v>153</v>
      </c>
    </row>
    <row r="11" spans="1:13" ht="16">
      <c r="A11" s="47" t="s">
        <v>44</v>
      </c>
      <c r="B11" s="47"/>
      <c r="C11" s="47"/>
      <c r="D11" s="47"/>
      <c r="E11" s="48"/>
      <c r="F11" s="47"/>
      <c r="G11" s="47"/>
      <c r="H11" s="47"/>
      <c r="I11" s="47"/>
      <c r="J11" s="47"/>
    </row>
    <row r="12" spans="1:13">
      <c r="A12" s="32" t="s">
        <v>93</v>
      </c>
      <c r="B12" s="10" t="s">
        <v>169</v>
      </c>
      <c r="C12" s="10" t="s">
        <v>114</v>
      </c>
      <c r="D12" s="10" t="s">
        <v>115</v>
      </c>
      <c r="E12" s="11" t="s">
        <v>342</v>
      </c>
      <c r="F12" s="10" t="s">
        <v>336</v>
      </c>
      <c r="G12" s="36" t="s">
        <v>112</v>
      </c>
      <c r="H12" s="36" t="s">
        <v>38</v>
      </c>
      <c r="I12" s="36" t="s">
        <v>116</v>
      </c>
      <c r="J12" s="32"/>
      <c r="K12" s="12" t="str">
        <f>"67,5"</f>
        <v>67,5</v>
      </c>
      <c r="L12" s="12" t="str">
        <f>"65,1712"</f>
        <v>65,1712</v>
      </c>
      <c r="M12" s="10" t="s">
        <v>271</v>
      </c>
    </row>
    <row r="13" spans="1:13">
      <c r="A13" s="35" t="s">
        <v>93</v>
      </c>
      <c r="B13" s="13" t="s">
        <v>169</v>
      </c>
      <c r="C13" s="13" t="s">
        <v>251</v>
      </c>
      <c r="D13" s="13" t="s">
        <v>115</v>
      </c>
      <c r="E13" s="14" t="s">
        <v>344</v>
      </c>
      <c r="F13" s="13" t="s">
        <v>336</v>
      </c>
      <c r="G13" s="33" t="s">
        <v>112</v>
      </c>
      <c r="H13" s="33" t="s">
        <v>38</v>
      </c>
      <c r="I13" s="33" t="s">
        <v>116</v>
      </c>
      <c r="J13" s="35"/>
      <c r="K13" s="15" t="str">
        <f>"67,5"</f>
        <v>67,5</v>
      </c>
      <c r="L13" s="15" t="str">
        <f>"80,0303"</f>
        <v>80,0303</v>
      </c>
      <c r="M13" s="13" t="s">
        <v>271</v>
      </c>
    </row>
    <row r="15" spans="1:13" ht="16">
      <c r="A15" s="47" t="s">
        <v>32</v>
      </c>
      <c r="B15" s="47"/>
      <c r="C15" s="47"/>
      <c r="D15" s="47"/>
      <c r="E15" s="48"/>
      <c r="F15" s="47"/>
      <c r="G15" s="47"/>
      <c r="H15" s="47"/>
      <c r="I15" s="47"/>
      <c r="J15" s="47"/>
    </row>
    <row r="16" spans="1:13">
      <c r="A16" s="31" t="s">
        <v>93</v>
      </c>
      <c r="B16" s="7" t="s">
        <v>98</v>
      </c>
      <c r="C16" s="7" t="s">
        <v>35</v>
      </c>
      <c r="D16" s="7" t="s">
        <v>36</v>
      </c>
      <c r="E16" s="8" t="s">
        <v>342</v>
      </c>
      <c r="F16" s="7" t="s">
        <v>336</v>
      </c>
      <c r="G16" s="29" t="s">
        <v>38</v>
      </c>
      <c r="H16" s="29" t="s">
        <v>39</v>
      </c>
      <c r="I16" s="29" t="s">
        <v>40</v>
      </c>
      <c r="J16" s="31"/>
      <c r="K16" s="9" t="str">
        <f>"72,5"</f>
        <v>72,5</v>
      </c>
      <c r="L16" s="9" t="str">
        <f>"65,7575"</f>
        <v>65,7575</v>
      </c>
      <c r="M16" s="7" t="s">
        <v>264</v>
      </c>
    </row>
    <row r="18" spans="1:13" ht="16">
      <c r="A18" s="47" t="s">
        <v>117</v>
      </c>
      <c r="B18" s="47"/>
      <c r="C18" s="47"/>
      <c r="D18" s="47"/>
      <c r="E18" s="48"/>
      <c r="F18" s="47"/>
      <c r="G18" s="47"/>
      <c r="H18" s="47"/>
      <c r="I18" s="47"/>
      <c r="J18" s="47"/>
    </row>
    <row r="19" spans="1:13">
      <c r="A19" s="31" t="s">
        <v>93</v>
      </c>
      <c r="B19" s="7" t="s">
        <v>170</v>
      </c>
      <c r="C19" s="7" t="s">
        <v>252</v>
      </c>
      <c r="D19" s="7" t="s">
        <v>118</v>
      </c>
      <c r="E19" s="8" t="s">
        <v>343</v>
      </c>
      <c r="F19" s="7" t="s">
        <v>336</v>
      </c>
      <c r="G19" s="29" t="s">
        <v>119</v>
      </c>
      <c r="H19" s="29" t="s">
        <v>120</v>
      </c>
      <c r="I19" s="29" t="s">
        <v>121</v>
      </c>
      <c r="J19" s="31"/>
      <c r="K19" s="9" t="str">
        <f>"30,0"</f>
        <v>30,0</v>
      </c>
      <c r="L19" s="9" t="str">
        <f>"38,0910"</f>
        <v>38,0910</v>
      </c>
      <c r="M19" s="7" t="s">
        <v>271</v>
      </c>
    </row>
    <row r="21" spans="1:13" ht="16">
      <c r="A21" s="47" t="s">
        <v>107</v>
      </c>
      <c r="B21" s="47"/>
      <c r="C21" s="47"/>
      <c r="D21" s="47"/>
      <c r="E21" s="48"/>
      <c r="F21" s="47"/>
      <c r="G21" s="47"/>
      <c r="H21" s="47"/>
      <c r="I21" s="47"/>
      <c r="J21" s="47"/>
    </row>
    <row r="22" spans="1:13">
      <c r="A22" s="32" t="s">
        <v>93</v>
      </c>
      <c r="B22" s="10" t="s">
        <v>171</v>
      </c>
      <c r="C22" s="10" t="s">
        <v>253</v>
      </c>
      <c r="D22" s="10" t="s">
        <v>123</v>
      </c>
      <c r="E22" s="11" t="s">
        <v>343</v>
      </c>
      <c r="F22" s="10" t="s">
        <v>336</v>
      </c>
      <c r="G22" s="36" t="s">
        <v>39</v>
      </c>
      <c r="H22" s="36" t="s">
        <v>13</v>
      </c>
      <c r="I22" s="36" t="s">
        <v>111</v>
      </c>
      <c r="J22" s="32"/>
      <c r="K22" s="12" t="str">
        <f>"102,5"</f>
        <v>102,5</v>
      </c>
      <c r="L22" s="12" t="str">
        <f>"88,2320"</f>
        <v>88,2320</v>
      </c>
      <c r="M22" s="10"/>
    </row>
    <row r="23" spans="1:13">
      <c r="A23" s="39" t="s">
        <v>168</v>
      </c>
      <c r="B23" s="16" t="s">
        <v>172</v>
      </c>
      <c r="C23" s="16" t="s">
        <v>254</v>
      </c>
      <c r="D23" s="16" t="s">
        <v>124</v>
      </c>
      <c r="E23" s="17" t="s">
        <v>343</v>
      </c>
      <c r="F23" s="16" t="s">
        <v>336</v>
      </c>
      <c r="G23" s="40" t="s">
        <v>28</v>
      </c>
      <c r="H23" s="38" t="s">
        <v>18</v>
      </c>
      <c r="I23" s="38" t="s">
        <v>18</v>
      </c>
      <c r="J23" s="39"/>
      <c r="K23" s="18" t="str">
        <f>"50,0"</f>
        <v>50,0</v>
      </c>
      <c r="L23" s="18" t="str">
        <f>"44,5200"</f>
        <v>44,5200</v>
      </c>
      <c r="M23" s="16" t="s">
        <v>272</v>
      </c>
    </row>
    <row r="24" spans="1:13">
      <c r="A24" s="39" t="s">
        <v>93</v>
      </c>
      <c r="B24" s="16" t="s">
        <v>171</v>
      </c>
      <c r="C24" s="16" t="s">
        <v>125</v>
      </c>
      <c r="D24" s="16" t="s">
        <v>123</v>
      </c>
      <c r="E24" s="17" t="s">
        <v>342</v>
      </c>
      <c r="F24" s="16" t="s">
        <v>336</v>
      </c>
      <c r="G24" s="40" t="s">
        <v>39</v>
      </c>
      <c r="H24" s="40" t="s">
        <v>13</v>
      </c>
      <c r="I24" s="40" t="s">
        <v>111</v>
      </c>
      <c r="J24" s="39"/>
      <c r="K24" s="18" t="str">
        <f>"102,5"</f>
        <v>102,5</v>
      </c>
      <c r="L24" s="18" t="str">
        <f>"88,2320"</f>
        <v>88,2320</v>
      </c>
      <c r="M24" s="16"/>
    </row>
    <row r="25" spans="1:13">
      <c r="A25" s="35" t="s">
        <v>168</v>
      </c>
      <c r="B25" s="13" t="s">
        <v>173</v>
      </c>
      <c r="C25" s="13" t="s">
        <v>126</v>
      </c>
      <c r="D25" s="13" t="s">
        <v>127</v>
      </c>
      <c r="E25" s="14" t="s">
        <v>342</v>
      </c>
      <c r="F25" s="13" t="s">
        <v>337</v>
      </c>
      <c r="G25" s="33" t="s">
        <v>112</v>
      </c>
      <c r="H25" s="33" t="s">
        <v>116</v>
      </c>
      <c r="I25" s="34" t="s">
        <v>39</v>
      </c>
      <c r="J25" s="35"/>
      <c r="K25" s="15" t="str">
        <f>"67,5"</f>
        <v>67,5</v>
      </c>
      <c r="L25" s="15" t="str">
        <f>"58,1918"</f>
        <v>58,1918</v>
      </c>
      <c r="M25" s="13" t="s">
        <v>128</v>
      </c>
    </row>
    <row r="27" spans="1:13" ht="16">
      <c r="A27" s="47" t="s">
        <v>22</v>
      </c>
      <c r="B27" s="47"/>
      <c r="C27" s="47"/>
      <c r="D27" s="47"/>
      <c r="E27" s="48"/>
      <c r="F27" s="47"/>
      <c r="G27" s="47"/>
      <c r="H27" s="47"/>
      <c r="I27" s="47"/>
      <c r="J27" s="47"/>
    </row>
    <row r="28" spans="1:13">
      <c r="A28" s="31" t="s">
        <v>93</v>
      </c>
      <c r="B28" s="7" t="s">
        <v>174</v>
      </c>
      <c r="C28" s="7" t="s">
        <v>129</v>
      </c>
      <c r="D28" s="7" t="s">
        <v>130</v>
      </c>
      <c r="E28" s="8" t="s">
        <v>342</v>
      </c>
      <c r="F28" s="7" t="s">
        <v>337</v>
      </c>
      <c r="G28" s="29" t="s">
        <v>26</v>
      </c>
      <c r="H28" s="29" t="s">
        <v>27</v>
      </c>
      <c r="I28" s="30" t="s">
        <v>30</v>
      </c>
      <c r="J28" s="31"/>
      <c r="K28" s="9" t="str">
        <f>"125,0"</f>
        <v>125,0</v>
      </c>
      <c r="L28" s="9" t="str">
        <f>"101,9375"</f>
        <v>101,9375</v>
      </c>
      <c r="M28" s="7" t="s">
        <v>273</v>
      </c>
    </row>
    <row r="30" spans="1:13" ht="16">
      <c r="A30" s="47" t="s">
        <v>44</v>
      </c>
      <c r="B30" s="47"/>
      <c r="C30" s="47"/>
      <c r="D30" s="47"/>
      <c r="E30" s="48"/>
      <c r="F30" s="47"/>
      <c r="G30" s="47"/>
      <c r="H30" s="47"/>
      <c r="I30" s="47"/>
      <c r="J30" s="47"/>
    </row>
    <row r="31" spans="1:13">
      <c r="A31" s="32" t="s">
        <v>93</v>
      </c>
      <c r="B31" s="10" t="s">
        <v>175</v>
      </c>
      <c r="C31" s="10" t="s">
        <v>255</v>
      </c>
      <c r="D31" s="10" t="s">
        <v>131</v>
      </c>
      <c r="E31" s="11" t="s">
        <v>343</v>
      </c>
      <c r="F31" s="10" t="s">
        <v>336</v>
      </c>
      <c r="G31" s="36" t="s">
        <v>132</v>
      </c>
      <c r="H31" s="36" t="s">
        <v>133</v>
      </c>
      <c r="I31" s="37" t="s">
        <v>134</v>
      </c>
      <c r="J31" s="32"/>
      <c r="K31" s="12" t="str">
        <f>"42,5"</f>
        <v>42,5</v>
      </c>
      <c r="L31" s="12" t="str">
        <f>"31,0888"</f>
        <v>31,0888</v>
      </c>
      <c r="M31" s="10" t="s">
        <v>185</v>
      </c>
    </row>
    <row r="32" spans="1:13">
      <c r="A32" s="35" t="s">
        <v>93</v>
      </c>
      <c r="B32" s="13" t="s">
        <v>176</v>
      </c>
      <c r="C32" s="13" t="s">
        <v>136</v>
      </c>
      <c r="D32" s="13" t="s">
        <v>137</v>
      </c>
      <c r="E32" s="14" t="s">
        <v>342</v>
      </c>
      <c r="F32" s="13" t="s">
        <v>336</v>
      </c>
      <c r="G32" s="33" t="s">
        <v>37</v>
      </c>
      <c r="H32" s="33" t="s">
        <v>31</v>
      </c>
      <c r="I32" s="33" t="s">
        <v>138</v>
      </c>
      <c r="J32" s="35"/>
      <c r="K32" s="15" t="str">
        <f>"145,0"</f>
        <v>145,0</v>
      </c>
      <c r="L32" s="15" t="str">
        <f>"105,5310"</f>
        <v>105,5310</v>
      </c>
      <c r="M32" s="13" t="s">
        <v>241</v>
      </c>
    </row>
    <row r="34" spans="1:13" ht="16">
      <c r="A34" s="47" t="s">
        <v>32</v>
      </c>
      <c r="B34" s="47"/>
      <c r="C34" s="47"/>
      <c r="D34" s="47"/>
      <c r="E34" s="48"/>
      <c r="F34" s="47"/>
      <c r="G34" s="47"/>
      <c r="H34" s="47"/>
      <c r="I34" s="47"/>
      <c r="J34" s="47"/>
    </row>
    <row r="35" spans="1:13">
      <c r="A35" s="32" t="s">
        <v>93</v>
      </c>
      <c r="B35" s="10" t="s">
        <v>177</v>
      </c>
      <c r="C35" s="10" t="s">
        <v>256</v>
      </c>
      <c r="D35" s="10" t="s">
        <v>140</v>
      </c>
      <c r="E35" s="11" t="s">
        <v>343</v>
      </c>
      <c r="F35" s="10" t="s">
        <v>338</v>
      </c>
      <c r="G35" s="36" t="s">
        <v>19</v>
      </c>
      <c r="H35" s="36" t="s">
        <v>25</v>
      </c>
      <c r="I35" s="37" t="s">
        <v>20</v>
      </c>
      <c r="J35" s="32"/>
      <c r="K35" s="12" t="str">
        <f>"110,0"</f>
        <v>110,0</v>
      </c>
      <c r="L35" s="12" t="str">
        <f>"74,0740"</f>
        <v>74,0740</v>
      </c>
      <c r="M35" s="10"/>
    </row>
    <row r="36" spans="1:13">
      <c r="A36" s="39" t="s">
        <v>168</v>
      </c>
      <c r="B36" s="16" t="s">
        <v>178</v>
      </c>
      <c r="C36" s="16" t="s">
        <v>257</v>
      </c>
      <c r="D36" s="16" t="s">
        <v>142</v>
      </c>
      <c r="E36" s="17" t="s">
        <v>343</v>
      </c>
      <c r="F36" s="16" t="s">
        <v>336</v>
      </c>
      <c r="G36" s="40" t="s">
        <v>39</v>
      </c>
      <c r="H36" s="40" t="s">
        <v>52</v>
      </c>
      <c r="I36" s="40" t="s">
        <v>47</v>
      </c>
      <c r="J36" s="39"/>
      <c r="K36" s="18" t="str">
        <f>"82,5"</f>
        <v>82,5</v>
      </c>
      <c r="L36" s="18" t="str">
        <f>"56,0587"</f>
        <v>56,0587</v>
      </c>
      <c r="M36" s="16" t="s">
        <v>274</v>
      </c>
    </row>
    <row r="37" spans="1:13">
      <c r="A37" s="39" t="s">
        <v>93</v>
      </c>
      <c r="B37" s="16" t="s">
        <v>179</v>
      </c>
      <c r="C37" s="16" t="s">
        <v>143</v>
      </c>
      <c r="D37" s="16" t="s">
        <v>144</v>
      </c>
      <c r="E37" s="17" t="s">
        <v>345</v>
      </c>
      <c r="F37" s="16" t="s">
        <v>337</v>
      </c>
      <c r="G37" s="40" t="s">
        <v>145</v>
      </c>
      <c r="H37" s="40" t="s">
        <v>30</v>
      </c>
      <c r="I37" s="38" t="s">
        <v>37</v>
      </c>
      <c r="J37" s="39"/>
      <c r="K37" s="18" t="str">
        <f>"130,0"</f>
        <v>130,0</v>
      </c>
      <c r="L37" s="18" t="str">
        <f>"87,9970"</f>
        <v>87,9970</v>
      </c>
      <c r="M37" s="16" t="s">
        <v>128</v>
      </c>
    </row>
    <row r="38" spans="1:13">
      <c r="A38" s="39" t="s">
        <v>93</v>
      </c>
      <c r="B38" s="16" t="s">
        <v>179</v>
      </c>
      <c r="C38" s="16" t="s">
        <v>146</v>
      </c>
      <c r="D38" s="16" t="s">
        <v>144</v>
      </c>
      <c r="E38" s="17" t="s">
        <v>342</v>
      </c>
      <c r="F38" s="16" t="s">
        <v>337</v>
      </c>
      <c r="G38" s="40" t="s">
        <v>145</v>
      </c>
      <c r="H38" s="40" t="s">
        <v>30</v>
      </c>
      <c r="I38" s="38" t="s">
        <v>37</v>
      </c>
      <c r="J38" s="39"/>
      <c r="K38" s="18" t="str">
        <f>"130,0"</f>
        <v>130,0</v>
      </c>
      <c r="L38" s="18" t="str">
        <f>"87,9970"</f>
        <v>87,9970</v>
      </c>
      <c r="M38" s="16" t="s">
        <v>128</v>
      </c>
    </row>
    <row r="39" spans="1:13">
      <c r="A39" s="39" t="s">
        <v>168</v>
      </c>
      <c r="B39" s="16" t="s">
        <v>177</v>
      </c>
      <c r="C39" s="16" t="s">
        <v>147</v>
      </c>
      <c r="D39" s="16" t="s">
        <v>140</v>
      </c>
      <c r="E39" s="17" t="s">
        <v>342</v>
      </c>
      <c r="F39" s="16" t="s">
        <v>338</v>
      </c>
      <c r="G39" s="40" t="s">
        <v>19</v>
      </c>
      <c r="H39" s="40" t="s">
        <v>25</v>
      </c>
      <c r="I39" s="38" t="s">
        <v>20</v>
      </c>
      <c r="J39" s="39"/>
      <c r="K39" s="18" t="str">
        <f>"110,0"</f>
        <v>110,0</v>
      </c>
      <c r="L39" s="18" t="str">
        <f>"74,0740"</f>
        <v>74,0740</v>
      </c>
      <c r="M39" s="16"/>
    </row>
    <row r="40" spans="1:13">
      <c r="A40" s="35" t="s">
        <v>180</v>
      </c>
      <c r="B40" s="13" t="s">
        <v>181</v>
      </c>
      <c r="C40" s="13" t="s">
        <v>148</v>
      </c>
      <c r="D40" s="13" t="s">
        <v>149</v>
      </c>
      <c r="E40" s="14" t="s">
        <v>342</v>
      </c>
      <c r="F40" s="13" t="s">
        <v>337</v>
      </c>
      <c r="G40" s="33" t="s">
        <v>47</v>
      </c>
      <c r="H40" s="33" t="s">
        <v>13</v>
      </c>
      <c r="I40" s="34" t="s">
        <v>57</v>
      </c>
      <c r="J40" s="35"/>
      <c r="K40" s="15" t="str">
        <f>"90,0"</f>
        <v>90,0</v>
      </c>
      <c r="L40" s="15" t="str">
        <f>"61,5420"</f>
        <v>61,5420</v>
      </c>
      <c r="M40" s="13" t="s">
        <v>128</v>
      </c>
    </row>
    <row r="42" spans="1:13" ht="16">
      <c r="A42" s="47" t="s">
        <v>67</v>
      </c>
      <c r="B42" s="47"/>
      <c r="C42" s="47"/>
      <c r="D42" s="47"/>
      <c r="E42" s="48"/>
      <c r="F42" s="47"/>
      <c r="G42" s="47"/>
      <c r="H42" s="47"/>
      <c r="I42" s="47"/>
      <c r="J42" s="47"/>
    </row>
    <row r="43" spans="1:13">
      <c r="A43" s="32" t="s">
        <v>93</v>
      </c>
      <c r="B43" s="10" t="s">
        <v>182</v>
      </c>
      <c r="C43" s="10" t="s">
        <v>150</v>
      </c>
      <c r="D43" s="10" t="s">
        <v>151</v>
      </c>
      <c r="E43" s="11" t="s">
        <v>342</v>
      </c>
      <c r="F43" s="10" t="s">
        <v>335</v>
      </c>
      <c r="G43" s="36" t="s">
        <v>20</v>
      </c>
      <c r="H43" s="36" t="s">
        <v>145</v>
      </c>
      <c r="I43" s="36" t="s">
        <v>152</v>
      </c>
      <c r="J43" s="32"/>
      <c r="K43" s="12" t="str">
        <f>"127,5"</f>
        <v>127,5</v>
      </c>
      <c r="L43" s="12" t="str">
        <f>"82,1992"</f>
        <v>82,1992</v>
      </c>
      <c r="M43" s="10" t="s">
        <v>153</v>
      </c>
    </row>
    <row r="44" spans="1:13">
      <c r="A44" s="35" t="s">
        <v>93</v>
      </c>
      <c r="B44" s="13" t="s">
        <v>182</v>
      </c>
      <c r="C44" s="13" t="s">
        <v>258</v>
      </c>
      <c r="D44" s="13" t="s">
        <v>151</v>
      </c>
      <c r="E44" s="14" t="s">
        <v>346</v>
      </c>
      <c r="F44" s="13" t="s">
        <v>335</v>
      </c>
      <c r="G44" s="33" t="s">
        <v>20</v>
      </c>
      <c r="H44" s="33" t="s">
        <v>145</v>
      </c>
      <c r="I44" s="33" t="s">
        <v>152</v>
      </c>
      <c r="J44" s="35"/>
      <c r="K44" s="15" t="str">
        <f>"127,5"</f>
        <v>127,5</v>
      </c>
      <c r="L44" s="15" t="str">
        <f>"82,6102"</f>
        <v>82,6102</v>
      </c>
      <c r="M44" s="13" t="s">
        <v>153</v>
      </c>
    </row>
    <row r="46" spans="1:13" ht="16">
      <c r="A46" s="47" t="s">
        <v>71</v>
      </c>
      <c r="B46" s="47"/>
      <c r="C46" s="47"/>
      <c r="D46" s="47"/>
      <c r="E46" s="48"/>
      <c r="F46" s="47"/>
      <c r="G46" s="47"/>
      <c r="H46" s="47"/>
      <c r="I46" s="47"/>
      <c r="J46" s="47"/>
    </row>
    <row r="47" spans="1:13">
      <c r="A47" s="32" t="s">
        <v>93</v>
      </c>
      <c r="B47" s="10" t="s">
        <v>183</v>
      </c>
      <c r="C47" s="10" t="s">
        <v>154</v>
      </c>
      <c r="D47" s="10" t="s">
        <v>155</v>
      </c>
      <c r="E47" s="11" t="s">
        <v>342</v>
      </c>
      <c r="F47" s="10" t="s">
        <v>335</v>
      </c>
      <c r="G47" s="36" t="s">
        <v>156</v>
      </c>
      <c r="H47" s="36" t="s">
        <v>138</v>
      </c>
      <c r="I47" s="36" t="s">
        <v>55</v>
      </c>
      <c r="J47" s="32"/>
      <c r="K47" s="12" t="str">
        <f>"152,5"</f>
        <v>152,5</v>
      </c>
      <c r="L47" s="12" t="str">
        <f>"94,5500"</f>
        <v>94,5500</v>
      </c>
      <c r="M47" s="10" t="s">
        <v>347</v>
      </c>
    </row>
    <row r="49" spans="1:13" ht="16">
      <c r="A49" s="47" t="s">
        <v>157</v>
      </c>
      <c r="B49" s="47"/>
      <c r="C49" s="47"/>
      <c r="D49" s="47"/>
      <c r="E49" s="48"/>
      <c r="F49" s="47"/>
      <c r="G49" s="47"/>
      <c r="H49" s="47"/>
      <c r="I49" s="47"/>
      <c r="J49" s="47"/>
    </row>
    <row r="50" spans="1:13">
      <c r="A50" s="32" t="s">
        <v>93</v>
      </c>
      <c r="B50" s="10" t="s">
        <v>184</v>
      </c>
      <c r="C50" s="10" t="s">
        <v>259</v>
      </c>
      <c r="D50" s="10" t="s">
        <v>158</v>
      </c>
      <c r="E50" s="11" t="s">
        <v>343</v>
      </c>
      <c r="F50" s="10" t="s">
        <v>336</v>
      </c>
      <c r="G50" s="37" t="s">
        <v>18</v>
      </c>
      <c r="H50" s="36" t="s">
        <v>18</v>
      </c>
      <c r="I50" s="37" t="s">
        <v>38</v>
      </c>
      <c r="J50" s="32"/>
      <c r="K50" s="12" t="str">
        <f>"55,0"</f>
        <v>55,0</v>
      </c>
      <c r="L50" s="12" t="str">
        <f>"32,3125"</f>
        <v>32,3125</v>
      </c>
      <c r="M50" s="10" t="s">
        <v>274</v>
      </c>
    </row>
    <row r="51" spans="1:13">
      <c r="A51" s="35" t="s">
        <v>93</v>
      </c>
      <c r="B51" s="13" t="s">
        <v>185</v>
      </c>
      <c r="C51" s="13" t="s">
        <v>160</v>
      </c>
      <c r="D51" s="13" t="s">
        <v>161</v>
      </c>
      <c r="E51" s="14" t="s">
        <v>342</v>
      </c>
      <c r="F51" s="13" t="s">
        <v>336</v>
      </c>
      <c r="G51" s="33" t="s">
        <v>43</v>
      </c>
      <c r="H51" s="33" t="s">
        <v>62</v>
      </c>
      <c r="I51" s="33" t="s">
        <v>58</v>
      </c>
      <c r="J51" s="35"/>
      <c r="K51" s="15" t="str">
        <f>"180,0"</f>
        <v>180,0</v>
      </c>
      <c r="L51" s="15" t="str">
        <f>"103,9320"</f>
        <v>103,9320</v>
      </c>
      <c r="M51" s="13" t="s">
        <v>275</v>
      </c>
    </row>
    <row r="53" spans="1:13">
      <c r="K53" s="27"/>
      <c r="M53" s="6"/>
    </row>
    <row r="54" spans="1:13">
      <c r="K54" s="27"/>
      <c r="M54" s="6"/>
    </row>
    <row r="55" spans="1:13" ht="18">
      <c r="B55" s="20" t="s">
        <v>81</v>
      </c>
      <c r="C55" s="20"/>
      <c r="K55" s="27"/>
      <c r="M55" s="6"/>
    </row>
    <row r="56" spans="1:13" ht="16">
      <c r="B56" s="21" t="s">
        <v>82</v>
      </c>
      <c r="C56" s="21"/>
      <c r="K56" s="27"/>
      <c r="M56" s="6"/>
    </row>
    <row r="57" spans="1:13" ht="14">
      <c r="B57" s="22"/>
      <c r="C57" s="23" t="s">
        <v>83</v>
      </c>
      <c r="K57" s="27"/>
      <c r="M57" s="6"/>
    </row>
    <row r="58" spans="1:13" ht="14">
      <c r="B58" s="24" t="s">
        <v>84</v>
      </c>
      <c r="C58" s="24" t="s">
        <v>85</v>
      </c>
      <c r="D58" s="24" t="s">
        <v>327</v>
      </c>
      <c r="E58" s="25" t="s">
        <v>162</v>
      </c>
      <c r="F58" s="24" t="s">
        <v>86</v>
      </c>
      <c r="K58" s="27"/>
      <c r="M58" s="6"/>
    </row>
    <row r="59" spans="1:13">
      <c r="B59" s="5" t="s">
        <v>108</v>
      </c>
      <c r="C59" s="5" t="s">
        <v>83</v>
      </c>
      <c r="D59" s="27" t="s">
        <v>163</v>
      </c>
      <c r="E59" s="28">
        <v>102.5</v>
      </c>
      <c r="F59" s="26">
        <v>119.268996715546</v>
      </c>
      <c r="K59" s="27"/>
      <c r="M59" s="6"/>
    </row>
    <row r="60" spans="1:13">
      <c r="B60" s="5" t="s">
        <v>34</v>
      </c>
      <c r="C60" s="5" t="s">
        <v>83</v>
      </c>
      <c r="D60" s="27" t="s">
        <v>87</v>
      </c>
      <c r="E60" s="28">
        <v>72.5</v>
      </c>
      <c r="F60" s="26">
        <v>65.757500380277605</v>
      </c>
      <c r="K60" s="27"/>
      <c r="M60" s="6"/>
    </row>
    <row r="61" spans="1:13">
      <c r="B61" s="5" t="s">
        <v>113</v>
      </c>
      <c r="C61" s="5" t="s">
        <v>83</v>
      </c>
      <c r="D61" s="27" t="s">
        <v>92</v>
      </c>
      <c r="E61" s="28">
        <v>67.5</v>
      </c>
      <c r="F61" s="26">
        <v>65.171249806880994</v>
      </c>
      <c r="K61" s="27"/>
      <c r="M61" s="6"/>
    </row>
    <row r="62" spans="1:13">
      <c r="K62" s="27"/>
      <c r="M62" s="6"/>
    </row>
    <row r="63" spans="1:13" ht="16">
      <c r="B63" s="21" t="s">
        <v>90</v>
      </c>
      <c r="C63" s="21"/>
      <c r="K63" s="27"/>
      <c r="M63" s="6"/>
    </row>
    <row r="64" spans="1:13" ht="14">
      <c r="B64" s="22"/>
      <c r="C64" s="23" t="s">
        <v>91</v>
      </c>
      <c r="K64" s="27"/>
      <c r="M64" s="6"/>
    </row>
    <row r="65" spans="2:13" ht="14">
      <c r="B65" s="24" t="s">
        <v>84</v>
      </c>
      <c r="C65" s="24" t="s">
        <v>85</v>
      </c>
      <c r="D65" s="24" t="s">
        <v>327</v>
      </c>
      <c r="E65" s="25" t="s">
        <v>162</v>
      </c>
      <c r="F65" s="24" t="s">
        <v>86</v>
      </c>
      <c r="K65" s="27"/>
      <c r="M65" s="6"/>
    </row>
    <row r="66" spans="2:13">
      <c r="B66" s="5" t="s">
        <v>122</v>
      </c>
      <c r="C66" s="5" t="s">
        <v>91</v>
      </c>
      <c r="D66" s="27" t="s">
        <v>163</v>
      </c>
      <c r="E66" s="28">
        <v>102.5</v>
      </c>
      <c r="F66" s="26">
        <v>88.232002854347201</v>
      </c>
      <c r="K66" s="27"/>
      <c r="M66" s="6"/>
    </row>
    <row r="67" spans="2:13">
      <c r="B67" s="5" t="s">
        <v>139</v>
      </c>
      <c r="C67" s="5" t="s">
        <v>91</v>
      </c>
      <c r="D67" s="27" t="s">
        <v>87</v>
      </c>
      <c r="E67" s="28">
        <v>110</v>
      </c>
      <c r="F67" s="26">
        <v>74.073998332023606</v>
      </c>
      <c r="K67" s="27"/>
      <c r="M67" s="6"/>
    </row>
    <row r="68" spans="2:13">
      <c r="B68" s="5" t="s">
        <v>141</v>
      </c>
      <c r="C68" s="5" t="s">
        <v>91</v>
      </c>
      <c r="D68" s="27" t="s">
        <v>87</v>
      </c>
      <c r="E68" s="28">
        <v>82.5</v>
      </c>
      <c r="F68" s="26">
        <v>56.0587486624718</v>
      </c>
      <c r="K68" s="27"/>
      <c r="M68" s="6"/>
    </row>
    <row r="69" spans="2:13">
      <c r="K69" s="27"/>
      <c r="M69" s="6"/>
    </row>
    <row r="70" spans="2:13" ht="14">
      <c r="B70" s="22"/>
      <c r="C70" s="23" t="s">
        <v>83</v>
      </c>
      <c r="K70" s="27"/>
      <c r="M70" s="6"/>
    </row>
    <row r="71" spans="2:13" ht="14">
      <c r="B71" s="24" t="s">
        <v>84</v>
      </c>
      <c r="C71" s="24" t="s">
        <v>85</v>
      </c>
      <c r="D71" s="24" t="s">
        <v>327</v>
      </c>
      <c r="E71" s="25" t="s">
        <v>162</v>
      </c>
      <c r="F71" s="24" t="s">
        <v>86</v>
      </c>
      <c r="K71" s="27"/>
      <c r="M71" s="6"/>
    </row>
    <row r="72" spans="2:13">
      <c r="B72" s="5" t="s">
        <v>135</v>
      </c>
      <c r="C72" s="5" t="s">
        <v>83</v>
      </c>
      <c r="D72" s="27" t="s">
        <v>92</v>
      </c>
      <c r="E72" s="28">
        <v>145</v>
      </c>
      <c r="F72" s="26">
        <v>105.53100168704999</v>
      </c>
      <c r="K72" s="27"/>
      <c r="M72" s="6"/>
    </row>
    <row r="73" spans="2:13">
      <c r="B73" s="5" t="s">
        <v>159</v>
      </c>
      <c r="C73" s="5" t="s">
        <v>83</v>
      </c>
      <c r="D73" s="27" t="s">
        <v>164</v>
      </c>
      <c r="E73" s="28">
        <v>180</v>
      </c>
      <c r="F73" s="26">
        <v>103.93200516700701</v>
      </c>
      <c r="G73" s="5"/>
      <c r="K73" s="27"/>
      <c r="M73" s="6"/>
    </row>
    <row r="74" spans="2:13">
      <c r="B74" s="5" t="s">
        <v>128</v>
      </c>
      <c r="C74" s="5" t="s">
        <v>83</v>
      </c>
      <c r="D74" s="27" t="s">
        <v>89</v>
      </c>
      <c r="E74" s="28">
        <v>125</v>
      </c>
      <c r="F74" s="26">
        <v>101.937502622604</v>
      </c>
      <c r="G74" s="5"/>
      <c r="K74" s="27"/>
      <c r="M74" s="6"/>
    </row>
    <row r="75" spans="2:13">
      <c r="E75" s="27"/>
      <c r="F75" s="28"/>
      <c r="G75" s="26"/>
      <c r="K75" s="27"/>
      <c r="M75" s="6"/>
    </row>
    <row r="76" spans="2:13">
      <c r="E76" s="27"/>
      <c r="F76" s="28"/>
      <c r="G76" s="26"/>
      <c r="K76" s="27"/>
      <c r="M76" s="6"/>
    </row>
    <row r="77" spans="2:13">
      <c r="E77" s="5"/>
      <c r="F77" s="19"/>
      <c r="G77" s="5"/>
      <c r="K77" s="27"/>
      <c r="M77" s="6"/>
    </row>
    <row r="78" spans="2:13">
      <c r="K78" s="27"/>
      <c r="M78" s="6"/>
    </row>
  </sheetData>
  <mergeCells count="23">
    <mergeCell ref="A1:M2"/>
    <mergeCell ref="A3:A4"/>
    <mergeCell ref="C3:C4"/>
    <mergeCell ref="D3:D4"/>
    <mergeCell ref="E3:E4"/>
    <mergeCell ref="F3:F4"/>
    <mergeCell ref="G3:J3"/>
    <mergeCell ref="A21:J21"/>
    <mergeCell ref="A27:J27"/>
    <mergeCell ref="K3:K4"/>
    <mergeCell ref="L3:L4"/>
    <mergeCell ref="M3:M4"/>
    <mergeCell ref="A5:J5"/>
    <mergeCell ref="B3:B4"/>
    <mergeCell ref="A8:J8"/>
    <mergeCell ref="A11:J11"/>
    <mergeCell ref="A15:J15"/>
    <mergeCell ref="A18:J18"/>
    <mergeCell ref="A30:J30"/>
    <mergeCell ref="A34:J34"/>
    <mergeCell ref="A42:J42"/>
    <mergeCell ref="A46:J46"/>
    <mergeCell ref="A49:J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7"/>
  <sheetViews>
    <sheetView topLeftCell="A13" zoomScaleNormal="100" workbookViewId="0">
      <selection activeCell="E45" sqref="E45"/>
    </sheetView>
  </sheetViews>
  <sheetFormatPr baseColWidth="10" defaultColWidth="9.1640625" defaultRowHeight="13"/>
  <cols>
    <col min="1" max="1" width="7.33203125" style="5" bestFit="1" customWidth="1"/>
    <col min="2" max="2" width="21.6640625" style="5" bestFit="1" customWidth="1"/>
    <col min="3" max="3" width="27.5" style="5" bestFit="1" customWidth="1"/>
    <col min="4" max="4" width="20.83203125" style="5" bestFit="1" customWidth="1"/>
    <col min="5" max="5" width="10.1640625" style="19" bestFit="1" customWidth="1"/>
    <col min="6" max="6" width="38.1640625" style="5" bestFit="1" customWidth="1"/>
    <col min="7" max="7" width="5.6640625" style="27" bestFit="1" customWidth="1"/>
    <col min="8" max="10" width="5.5" style="27" customWidth="1"/>
    <col min="11" max="11" width="11" style="6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57" t="s">
        <v>330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6" t="s">
        <v>333</v>
      </c>
      <c r="B3" s="49" t="s">
        <v>0</v>
      </c>
      <c r="C3" s="68" t="s">
        <v>340</v>
      </c>
      <c r="D3" s="68" t="s">
        <v>6</v>
      </c>
      <c r="E3" s="53" t="s">
        <v>341</v>
      </c>
      <c r="F3" s="65" t="s">
        <v>5</v>
      </c>
      <c r="G3" s="65" t="s">
        <v>9</v>
      </c>
      <c r="H3" s="65"/>
      <c r="I3" s="65"/>
      <c r="J3" s="65"/>
      <c r="K3" s="53" t="s">
        <v>166</v>
      </c>
      <c r="L3" s="53" t="s">
        <v>3</v>
      </c>
      <c r="M3" s="70" t="s">
        <v>2</v>
      </c>
    </row>
    <row r="4" spans="1:13" s="1" customFormat="1" ht="21" customHeight="1" thickBot="1">
      <c r="A4" s="67"/>
      <c r="B4" s="50"/>
      <c r="C4" s="69"/>
      <c r="D4" s="69"/>
      <c r="E4" s="54"/>
      <c r="F4" s="69"/>
      <c r="G4" s="4">
        <v>1</v>
      </c>
      <c r="H4" s="4">
        <v>2</v>
      </c>
      <c r="I4" s="4">
        <v>3</v>
      </c>
      <c r="J4" s="4" t="s">
        <v>4</v>
      </c>
      <c r="K4" s="54"/>
      <c r="L4" s="54"/>
      <c r="M4" s="71"/>
    </row>
    <row r="5" spans="1:13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1" t="s">
        <v>93</v>
      </c>
      <c r="B6" s="7" t="s">
        <v>230</v>
      </c>
      <c r="C6" s="7" t="s">
        <v>187</v>
      </c>
      <c r="D6" s="7" t="s">
        <v>188</v>
      </c>
      <c r="E6" s="8" t="s">
        <v>342</v>
      </c>
      <c r="F6" s="7" t="s">
        <v>335</v>
      </c>
      <c r="G6" s="29" t="s">
        <v>20</v>
      </c>
      <c r="H6" s="29" t="s">
        <v>27</v>
      </c>
      <c r="I6" s="30" t="s">
        <v>189</v>
      </c>
      <c r="J6" s="31"/>
      <c r="K6" s="9" t="str">
        <f>"125,0"</f>
        <v>125,0</v>
      </c>
      <c r="L6" s="9" t="str">
        <f>"147,0750"</f>
        <v>147,0750</v>
      </c>
      <c r="M6" s="7" t="s">
        <v>183</v>
      </c>
    </row>
    <row r="8" spans="1:13" ht="16">
      <c r="A8" s="47" t="s">
        <v>22</v>
      </c>
      <c r="B8" s="47"/>
      <c r="C8" s="47"/>
      <c r="D8" s="47"/>
      <c r="E8" s="48"/>
      <c r="F8" s="47"/>
      <c r="G8" s="47"/>
      <c r="H8" s="47"/>
      <c r="I8" s="47"/>
      <c r="J8" s="47"/>
    </row>
    <row r="9" spans="1:13">
      <c r="A9" s="32" t="s">
        <v>93</v>
      </c>
      <c r="B9" s="10" t="s">
        <v>231</v>
      </c>
      <c r="C9" s="10" t="s">
        <v>191</v>
      </c>
      <c r="D9" s="10" t="s">
        <v>192</v>
      </c>
      <c r="E9" s="11" t="s">
        <v>342</v>
      </c>
      <c r="F9" s="10" t="s">
        <v>336</v>
      </c>
      <c r="G9" s="36" t="s">
        <v>193</v>
      </c>
      <c r="H9" s="36" t="s">
        <v>194</v>
      </c>
      <c r="I9" s="37" t="s">
        <v>195</v>
      </c>
      <c r="J9" s="32"/>
      <c r="K9" s="12" t="str">
        <f>"165,0"</f>
        <v>165,0</v>
      </c>
      <c r="L9" s="12" t="str">
        <f>"170,4120"</f>
        <v>170,4120</v>
      </c>
      <c r="M9" s="10" t="s">
        <v>268</v>
      </c>
    </row>
    <row r="10" spans="1:13">
      <c r="A10" s="39" t="s">
        <v>168</v>
      </c>
      <c r="B10" s="16" t="s">
        <v>232</v>
      </c>
      <c r="C10" s="16" t="s">
        <v>197</v>
      </c>
      <c r="D10" s="16" t="s">
        <v>198</v>
      </c>
      <c r="E10" s="17" t="s">
        <v>342</v>
      </c>
      <c r="F10" s="16" t="s">
        <v>336</v>
      </c>
      <c r="G10" s="40" t="s">
        <v>30</v>
      </c>
      <c r="H10" s="40" t="s">
        <v>31</v>
      </c>
      <c r="I10" s="40" t="s">
        <v>41</v>
      </c>
      <c r="J10" s="39"/>
      <c r="K10" s="18" t="str">
        <f>"150,0"</f>
        <v>150,0</v>
      </c>
      <c r="L10" s="18" t="str">
        <f>"154,0800"</f>
        <v>154,0800</v>
      </c>
      <c r="M10" s="16" t="s">
        <v>276</v>
      </c>
    </row>
    <row r="11" spans="1:13">
      <c r="A11" s="35" t="s">
        <v>180</v>
      </c>
      <c r="B11" s="13" t="s">
        <v>95</v>
      </c>
      <c r="C11" s="13" t="s">
        <v>23</v>
      </c>
      <c r="D11" s="13" t="s">
        <v>24</v>
      </c>
      <c r="E11" s="14" t="s">
        <v>342</v>
      </c>
      <c r="F11" s="13" t="s">
        <v>335</v>
      </c>
      <c r="G11" s="33" t="s">
        <v>30</v>
      </c>
      <c r="H11" s="34" t="s">
        <v>31</v>
      </c>
      <c r="I11" s="33" t="s">
        <v>31</v>
      </c>
      <c r="J11" s="35"/>
      <c r="K11" s="15" t="str">
        <f>"140,0"</f>
        <v>140,0</v>
      </c>
      <c r="L11" s="15" t="str">
        <f>"143,0380"</f>
        <v>143,0380</v>
      </c>
      <c r="M11" s="13" t="s">
        <v>183</v>
      </c>
    </row>
    <row r="13" spans="1:13" ht="16">
      <c r="A13" s="47" t="s">
        <v>32</v>
      </c>
      <c r="B13" s="47"/>
      <c r="C13" s="47"/>
      <c r="D13" s="47"/>
      <c r="E13" s="48"/>
      <c r="F13" s="47"/>
      <c r="G13" s="47"/>
      <c r="H13" s="47"/>
      <c r="I13" s="47"/>
      <c r="J13" s="47"/>
    </row>
    <row r="14" spans="1:13">
      <c r="A14" s="31" t="s">
        <v>93</v>
      </c>
      <c r="B14" s="7" t="s">
        <v>98</v>
      </c>
      <c r="C14" s="7" t="s">
        <v>35</v>
      </c>
      <c r="D14" s="7" t="s">
        <v>36</v>
      </c>
      <c r="E14" s="8" t="s">
        <v>342</v>
      </c>
      <c r="F14" s="7" t="s">
        <v>336</v>
      </c>
      <c r="G14" s="29" t="s">
        <v>41</v>
      </c>
      <c r="H14" s="29" t="s">
        <v>42</v>
      </c>
      <c r="I14" s="30" t="s">
        <v>43</v>
      </c>
      <c r="J14" s="31"/>
      <c r="K14" s="9" t="str">
        <f>"160,0"</f>
        <v>160,0</v>
      </c>
      <c r="L14" s="9" t="str">
        <f>"145,1200"</f>
        <v>145,1200</v>
      </c>
      <c r="M14" s="7" t="s">
        <v>264</v>
      </c>
    </row>
    <row r="16" spans="1:13" ht="16">
      <c r="A16" s="47" t="s">
        <v>44</v>
      </c>
      <c r="B16" s="47"/>
      <c r="C16" s="47"/>
      <c r="D16" s="47"/>
      <c r="E16" s="48"/>
      <c r="F16" s="47"/>
      <c r="G16" s="47"/>
      <c r="H16" s="47"/>
      <c r="I16" s="47"/>
      <c r="J16" s="47"/>
    </row>
    <row r="17" spans="1:13">
      <c r="A17" s="32" t="s">
        <v>93</v>
      </c>
      <c r="B17" s="10" t="s">
        <v>101</v>
      </c>
      <c r="C17" s="10" t="s">
        <v>244</v>
      </c>
      <c r="D17" s="10" t="s">
        <v>51</v>
      </c>
      <c r="E17" s="11" t="s">
        <v>343</v>
      </c>
      <c r="F17" s="10" t="s">
        <v>336</v>
      </c>
      <c r="G17" s="36" t="s">
        <v>41</v>
      </c>
      <c r="H17" s="36" t="s">
        <v>194</v>
      </c>
      <c r="I17" s="37" t="s">
        <v>58</v>
      </c>
      <c r="J17" s="32"/>
      <c r="K17" s="12" t="str">
        <f>"165,0"</f>
        <v>165,0</v>
      </c>
      <c r="L17" s="12" t="str">
        <f>"118,1235"</f>
        <v>118,1235</v>
      </c>
      <c r="M17" s="10" t="s">
        <v>266</v>
      </c>
    </row>
    <row r="18" spans="1:13">
      <c r="A18" s="39" t="s">
        <v>168</v>
      </c>
      <c r="B18" s="16" t="s">
        <v>100</v>
      </c>
      <c r="C18" s="16" t="s">
        <v>245</v>
      </c>
      <c r="D18" s="16" t="s">
        <v>49</v>
      </c>
      <c r="E18" s="17" t="s">
        <v>343</v>
      </c>
      <c r="F18" s="16" t="s">
        <v>334</v>
      </c>
      <c r="G18" s="40" t="s">
        <v>27</v>
      </c>
      <c r="H18" s="38" t="s">
        <v>30</v>
      </c>
      <c r="I18" s="40" t="s">
        <v>189</v>
      </c>
      <c r="J18" s="39"/>
      <c r="K18" s="18" t="str">
        <f>"132,5"</f>
        <v>132,5</v>
      </c>
      <c r="L18" s="18" t="str">
        <f>"100,1832"</f>
        <v>100,1832</v>
      </c>
      <c r="M18" s="16" t="s">
        <v>277</v>
      </c>
    </row>
    <row r="19" spans="1:13">
      <c r="A19" s="39" t="s">
        <v>180</v>
      </c>
      <c r="B19" s="16" t="s">
        <v>99</v>
      </c>
      <c r="C19" s="16" t="s">
        <v>246</v>
      </c>
      <c r="D19" s="16" t="s">
        <v>45</v>
      </c>
      <c r="E19" s="17" t="s">
        <v>343</v>
      </c>
      <c r="F19" s="16" t="s">
        <v>334</v>
      </c>
      <c r="G19" s="40" t="s">
        <v>30</v>
      </c>
      <c r="H19" s="38" t="s">
        <v>37</v>
      </c>
      <c r="I19" s="38" t="s">
        <v>37</v>
      </c>
      <c r="J19" s="39"/>
      <c r="K19" s="18" t="str">
        <f>"130,0"</f>
        <v>130,0</v>
      </c>
      <c r="L19" s="18" t="str">
        <f>"93,9640"</f>
        <v>93,9640</v>
      </c>
      <c r="M19" s="16" t="s">
        <v>265</v>
      </c>
    </row>
    <row r="20" spans="1:13">
      <c r="A20" s="39" t="s">
        <v>233</v>
      </c>
      <c r="B20" s="16" t="s">
        <v>234</v>
      </c>
      <c r="C20" s="16" t="s">
        <v>247</v>
      </c>
      <c r="D20" s="16" t="s">
        <v>199</v>
      </c>
      <c r="E20" s="17" t="s">
        <v>343</v>
      </c>
      <c r="F20" s="16" t="s">
        <v>336</v>
      </c>
      <c r="G20" s="40" t="s">
        <v>200</v>
      </c>
      <c r="H20" s="40" t="s">
        <v>27</v>
      </c>
      <c r="I20" s="38" t="s">
        <v>189</v>
      </c>
      <c r="J20" s="39"/>
      <c r="K20" s="18" t="str">
        <f>"125,0"</f>
        <v>125,0</v>
      </c>
      <c r="L20" s="18" t="str">
        <f>"89,6625"</f>
        <v>89,6625</v>
      </c>
      <c r="M20" s="16" t="s">
        <v>278</v>
      </c>
    </row>
    <row r="21" spans="1:13">
      <c r="A21" s="39" t="s">
        <v>96</v>
      </c>
      <c r="B21" s="16" t="s">
        <v>100</v>
      </c>
      <c r="C21" s="16" t="s">
        <v>245</v>
      </c>
      <c r="D21" s="16" t="s">
        <v>49</v>
      </c>
      <c r="E21" s="17" t="s">
        <v>343</v>
      </c>
      <c r="F21" s="16" t="s">
        <v>334</v>
      </c>
      <c r="G21" s="38" t="s">
        <v>27</v>
      </c>
      <c r="H21" s="39"/>
      <c r="I21" s="39"/>
      <c r="J21" s="39"/>
      <c r="K21" s="18" t="str">
        <f>"0.00"</f>
        <v>0.00</v>
      </c>
      <c r="L21" s="18" t="str">
        <f>"0,0000"</f>
        <v>0,0000</v>
      </c>
      <c r="M21" s="16" t="s">
        <v>265</v>
      </c>
    </row>
    <row r="22" spans="1:13">
      <c r="A22" s="35" t="s">
        <v>93</v>
      </c>
      <c r="B22" s="13" t="s">
        <v>235</v>
      </c>
      <c r="C22" s="13" t="s">
        <v>201</v>
      </c>
      <c r="D22" s="13" t="s">
        <v>202</v>
      </c>
      <c r="E22" s="14" t="s">
        <v>342</v>
      </c>
      <c r="F22" s="13" t="s">
        <v>336</v>
      </c>
      <c r="G22" s="33" t="s">
        <v>64</v>
      </c>
      <c r="H22" s="33" t="s">
        <v>203</v>
      </c>
      <c r="I22" s="34" t="s">
        <v>80</v>
      </c>
      <c r="J22" s="35"/>
      <c r="K22" s="15" t="str">
        <f>"210,0"</f>
        <v>210,0</v>
      </c>
      <c r="L22" s="15" t="str">
        <f>"153,7620"</f>
        <v>153,7620</v>
      </c>
      <c r="M22" s="13"/>
    </row>
    <row r="24" spans="1:13" ht="16">
      <c r="A24" s="47" t="s">
        <v>32</v>
      </c>
      <c r="B24" s="47"/>
      <c r="C24" s="47"/>
      <c r="D24" s="47"/>
      <c r="E24" s="48"/>
      <c r="F24" s="47"/>
      <c r="G24" s="47"/>
      <c r="H24" s="47"/>
      <c r="I24" s="47"/>
      <c r="J24" s="47"/>
    </row>
    <row r="25" spans="1:13">
      <c r="A25" s="32" t="s">
        <v>93</v>
      </c>
      <c r="B25" s="10" t="s">
        <v>236</v>
      </c>
      <c r="C25" s="10" t="s">
        <v>249</v>
      </c>
      <c r="D25" s="10" t="s">
        <v>205</v>
      </c>
      <c r="E25" s="11" t="s">
        <v>343</v>
      </c>
      <c r="F25" s="10" t="s">
        <v>336</v>
      </c>
      <c r="G25" s="36" t="s">
        <v>26</v>
      </c>
      <c r="H25" s="36" t="s">
        <v>30</v>
      </c>
      <c r="I25" s="36" t="s">
        <v>31</v>
      </c>
      <c r="J25" s="37" t="s">
        <v>41</v>
      </c>
      <c r="K25" s="12" t="str">
        <f>"140,0"</f>
        <v>140,0</v>
      </c>
      <c r="L25" s="12" t="str">
        <f>"95,5780"</f>
        <v>95,5780</v>
      </c>
      <c r="M25" s="10" t="s">
        <v>272</v>
      </c>
    </row>
    <row r="26" spans="1:13">
      <c r="A26" s="35" t="s">
        <v>93</v>
      </c>
      <c r="B26" s="13" t="s">
        <v>237</v>
      </c>
      <c r="C26" s="13" t="s">
        <v>206</v>
      </c>
      <c r="D26" s="13" t="s">
        <v>207</v>
      </c>
      <c r="E26" s="14" t="s">
        <v>342</v>
      </c>
      <c r="F26" s="13" t="s">
        <v>335</v>
      </c>
      <c r="G26" s="33" t="s">
        <v>27</v>
      </c>
      <c r="H26" s="33" t="s">
        <v>37</v>
      </c>
      <c r="I26" s="33" t="s">
        <v>138</v>
      </c>
      <c r="J26" s="35"/>
      <c r="K26" s="15" t="str">
        <f>"145,0"</f>
        <v>145,0</v>
      </c>
      <c r="L26" s="15" t="str">
        <f>"97,3530"</f>
        <v>97,3530</v>
      </c>
      <c r="M26" s="13" t="s">
        <v>153</v>
      </c>
    </row>
    <row r="28" spans="1:13" ht="16">
      <c r="A28" s="47" t="s">
        <v>67</v>
      </c>
      <c r="B28" s="47"/>
      <c r="C28" s="47"/>
      <c r="D28" s="47"/>
      <c r="E28" s="48"/>
      <c r="F28" s="47"/>
      <c r="G28" s="47"/>
      <c r="H28" s="47"/>
      <c r="I28" s="47"/>
      <c r="J28" s="47"/>
    </row>
    <row r="29" spans="1:13">
      <c r="A29" s="32" t="s">
        <v>96</v>
      </c>
      <c r="B29" s="10" t="s">
        <v>238</v>
      </c>
      <c r="C29" s="10" t="s">
        <v>250</v>
      </c>
      <c r="D29" s="10" t="s">
        <v>208</v>
      </c>
      <c r="E29" s="11" t="s">
        <v>343</v>
      </c>
      <c r="F29" s="10" t="s">
        <v>336</v>
      </c>
      <c r="G29" s="37" t="s">
        <v>14</v>
      </c>
      <c r="H29" s="37" t="s">
        <v>14</v>
      </c>
      <c r="I29" s="37" t="s">
        <v>14</v>
      </c>
      <c r="J29" s="32"/>
      <c r="K29" s="12" t="str">
        <f>"0.00"</f>
        <v>0.00</v>
      </c>
      <c r="L29" s="12" t="str">
        <f>"0,0000"</f>
        <v>0,0000</v>
      </c>
      <c r="M29" s="10" t="s">
        <v>272</v>
      </c>
    </row>
    <row r="30" spans="1:13">
      <c r="A30" s="39" t="s">
        <v>93</v>
      </c>
      <c r="B30" s="16" t="s">
        <v>239</v>
      </c>
      <c r="C30" s="16" t="s">
        <v>209</v>
      </c>
      <c r="D30" s="16" t="s">
        <v>210</v>
      </c>
      <c r="E30" s="17" t="s">
        <v>342</v>
      </c>
      <c r="F30" s="16" t="s">
        <v>336</v>
      </c>
      <c r="G30" s="40" t="s">
        <v>211</v>
      </c>
      <c r="H30" s="40" t="s">
        <v>76</v>
      </c>
      <c r="I30" s="38" t="s">
        <v>212</v>
      </c>
      <c r="J30" s="39"/>
      <c r="K30" s="18" t="str">
        <f>"230,0"</f>
        <v>230,0</v>
      </c>
      <c r="L30" s="18" t="str">
        <f>"149,7530"</f>
        <v>149,7530</v>
      </c>
      <c r="M30" s="16" t="s">
        <v>267</v>
      </c>
    </row>
    <row r="31" spans="1:13">
      <c r="A31" s="35" t="s">
        <v>168</v>
      </c>
      <c r="B31" s="13" t="s">
        <v>104</v>
      </c>
      <c r="C31" s="13" t="s">
        <v>68</v>
      </c>
      <c r="D31" s="13" t="s">
        <v>69</v>
      </c>
      <c r="E31" s="14" t="s">
        <v>342</v>
      </c>
      <c r="F31" s="13" t="s">
        <v>336</v>
      </c>
      <c r="G31" s="33" t="s">
        <v>63</v>
      </c>
      <c r="H31" s="34" t="s">
        <v>203</v>
      </c>
      <c r="I31" s="34" t="s">
        <v>76</v>
      </c>
      <c r="J31" s="35"/>
      <c r="K31" s="15" t="str">
        <f>"190,0"</f>
        <v>190,0</v>
      </c>
      <c r="L31" s="15" t="str">
        <f>"121,7140"</f>
        <v>121,7140</v>
      </c>
      <c r="M31" s="13" t="s">
        <v>268</v>
      </c>
    </row>
    <row r="33" spans="1:13" ht="16">
      <c r="A33" s="47" t="s">
        <v>71</v>
      </c>
      <c r="B33" s="47"/>
      <c r="C33" s="47"/>
      <c r="D33" s="47"/>
      <c r="E33" s="48"/>
      <c r="F33" s="47"/>
      <c r="G33" s="47"/>
      <c r="H33" s="47"/>
      <c r="I33" s="47"/>
      <c r="J33" s="47"/>
    </row>
    <row r="34" spans="1:13">
      <c r="A34" s="32" t="s">
        <v>93</v>
      </c>
      <c r="B34" s="10" t="s">
        <v>240</v>
      </c>
      <c r="C34" s="10" t="s">
        <v>213</v>
      </c>
      <c r="D34" s="10" t="s">
        <v>74</v>
      </c>
      <c r="E34" s="11" t="s">
        <v>345</v>
      </c>
      <c r="F34" s="10" t="s">
        <v>334</v>
      </c>
      <c r="G34" s="36" t="s">
        <v>75</v>
      </c>
      <c r="H34" s="37" t="s">
        <v>214</v>
      </c>
      <c r="I34" s="37" t="s">
        <v>214</v>
      </c>
      <c r="J34" s="32"/>
      <c r="K34" s="12" t="str">
        <f>"215,0"</f>
        <v>215,0</v>
      </c>
      <c r="L34" s="12" t="str">
        <f>"131,3220"</f>
        <v>131,3220</v>
      </c>
      <c r="M34" s="10" t="s">
        <v>217</v>
      </c>
    </row>
    <row r="35" spans="1:13">
      <c r="A35" s="39" t="s">
        <v>93</v>
      </c>
      <c r="B35" s="16" t="s">
        <v>105</v>
      </c>
      <c r="C35" s="16" t="s">
        <v>73</v>
      </c>
      <c r="D35" s="16" t="s">
        <v>74</v>
      </c>
      <c r="E35" s="17" t="s">
        <v>342</v>
      </c>
      <c r="F35" s="16" t="s">
        <v>334</v>
      </c>
      <c r="G35" s="40" t="s">
        <v>76</v>
      </c>
      <c r="H35" s="40" t="s">
        <v>215</v>
      </c>
      <c r="I35" s="40" t="s">
        <v>216</v>
      </c>
      <c r="J35" s="39"/>
      <c r="K35" s="18" t="str">
        <f>"260,0"</f>
        <v>260,0</v>
      </c>
      <c r="L35" s="18" t="str">
        <f>"158,8080"</f>
        <v>158,8080</v>
      </c>
      <c r="M35" s="16" t="s">
        <v>269</v>
      </c>
    </row>
    <row r="36" spans="1:13">
      <c r="A36" s="39" t="s">
        <v>168</v>
      </c>
      <c r="B36" s="16" t="s">
        <v>241</v>
      </c>
      <c r="C36" s="16" t="s">
        <v>218</v>
      </c>
      <c r="D36" s="16" t="s">
        <v>219</v>
      </c>
      <c r="E36" s="17" t="s">
        <v>342</v>
      </c>
      <c r="F36" s="16" t="s">
        <v>334</v>
      </c>
      <c r="G36" s="40" t="s">
        <v>76</v>
      </c>
      <c r="H36" s="40" t="s">
        <v>215</v>
      </c>
      <c r="I36" s="38" t="s">
        <v>216</v>
      </c>
      <c r="J36" s="39"/>
      <c r="K36" s="18" t="str">
        <f>"250,0"</f>
        <v>250,0</v>
      </c>
      <c r="L36" s="18" t="str">
        <f>"158,5500"</f>
        <v>158,5500</v>
      </c>
      <c r="M36" s="16"/>
    </row>
    <row r="37" spans="1:13">
      <c r="A37" s="39" t="s">
        <v>180</v>
      </c>
      <c r="B37" s="16" t="s">
        <v>240</v>
      </c>
      <c r="C37" s="16" t="s">
        <v>220</v>
      </c>
      <c r="D37" s="16" t="s">
        <v>74</v>
      </c>
      <c r="E37" s="17" t="s">
        <v>342</v>
      </c>
      <c r="F37" s="16" t="s">
        <v>334</v>
      </c>
      <c r="G37" s="40" t="s">
        <v>75</v>
      </c>
      <c r="H37" s="38" t="s">
        <v>214</v>
      </c>
      <c r="I37" s="38" t="s">
        <v>214</v>
      </c>
      <c r="J37" s="39"/>
      <c r="K37" s="18" t="str">
        <f>"215,0"</f>
        <v>215,0</v>
      </c>
      <c r="L37" s="18" t="str">
        <f>"131,3220"</f>
        <v>131,3220</v>
      </c>
      <c r="M37" s="16" t="s">
        <v>217</v>
      </c>
    </row>
    <row r="38" spans="1:13">
      <c r="A38" s="35" t="s">
        <v>93</v>
      </c>
      <c r="B38" s="13" t="s">
        <v>241</v>
      </c>
      <c r="C38" s="13" t="s">
        <v>248</v>
      </c>
      <c r="D38" s="13" t="s">
        <v>219</v>
      </c>
      <c r="E38" s="14" t="s">
        <v>346</v>
      </c>
      <c r="F38" s="13" t="s">
        <v>334</v>
      </c>
      <c r="G38" s="33" t="s">
        <v>76</v>
      </c>
      <c r="H38" s="33" t="s">
        <v>215</v>
      </c>
      <c r="I38" s="34" t="s">
        <v>216</v>
      </c>
      <c r="J38" s="35"/>
      <c r="K38" s="15" t="str">
        <f>"250,0"</f>
        <v>250,0</v>
      </c>
      <c r="L38" s="15" t="str">
        <f>"158,5500"</f>
        <v>158,5500</v>
      </c>
      <c r="M38" s="13"/>
    </row>
    <row r="40" spans="1:13" ht="16">
      <c r="A40" s="47" t="s">
        <v>221</v>
      </c>
      <c r="B40" s="47"/>
      <c r="C40" s="47"/>
      <c r="D40" s="47"/>
      <c r="E40" s="48"/>
      <c r="F40" s="47"/>
      <c r="G40" s="47"/>
      <c r="H40" s="47"/>
      <c r="I40" s="47"/>
      <c r="J40" s="47"/>
    </row>
    <row r="41" spans="1:13">
      <c r="A41" s="31" t="s">
        <v>93</v>
      </c>
      <c r="B41" s="7" t="s">
        <v>242</v>
      </c>
      <c r="C41" s="7" t="s">
        <v>223</v>
      </c>
      <c r="D41" s="7" t="s">
        <v>224</v>
      </c>
      <c r="E41" s="8" t="s">
        <v>342</v>
      </c>
      <c r="F41" s="7" t="s">
        <v>336</v>
      </c>
      <c r="G41" s="29" t="s">
        <v>225</v>
      </c>
      <c r="H41" s="29" t="s">
        <v>216</v>
      </c>
      <c r="I41" s="30" t="s">
        <v>226</v>
      </c>
      <c r="J41" s="31"/>
      <c r="K41" s="9" t="str">
        <f>"260,0"</f>
        <v>260,0</v>
      </c>
      <c r="L41" s="9" t="str">
        <f>"157,9240"</f>
        <v>157,9240</v>
      </c>
      <c r="M41" s="7" t="s">
        <v>267</v>
      </c>
    </row>
    <row r="43" spans="1:13" ht="16">
      <c r="A43" s="47" t="s">
        <v>77</v>
      </c>
      <c r="B43" s="47"/>
      <c r="C43" s="47"/>
      <c r="D43" s="47"/>
      <c r="E43" s="48"/>
      <c r="F43" s="47"/>
      <c r="G43" s="47"/>
      <c r="H43" s="47"/>
      <c r="I43" s="47"/>
      <c r="J43" s="47"/>
    </row>
    <row r="44" spans="1:13">
      <c r="A44" s="31" t="s">
        <v>93</v>
      </c>
      <c r="B44" s="7" t="s">
        <v>243</v>
      </c>
      <c r="C44" s="7" t="s">
        <v>227</v>
      </c>
      <c r="D44" s="7" t="s">
        <v>228</v>
      </c>
      <c r="E44" s="8" t="s">
        <v>342</v>
      </c>
      <c r="F44" s="7" t="s">
        <v>336</v>
      </c>
      <c r="G44" s="29" t="s">
        <v>63</v>
      </c>
      <c r="H44" s="29" t="s">
        <v>64</v>
      </c>
      <c r="I44" s="30" t="s">
        <v>203</v>
      </c>
      <c r="J44" s="31"/>
      <c r="K44" s="9" t="str">
        <f>"200,0"</f>
        <v>200,0</v>
      </c>
      <c r="L44" s="9" t="str">
        <f>"111,9400"</f>
        <v>111,9400</v>
      </c>
      <c r="M44" s="7" t="s">
        <v>276</v>
      </c>
    </row>
    <row r="46" spans="1:13">
      <c r="K46" s="27"/>
      <c r="M46" s="6"/>
    </row>
    <row r="47" spans="1:13">
      <c r="K47" s="27"/>
      <c r="M47" s="6"/>
    </row>
    <row r="48" spans="1:13" ht="18">
      <c r="B48" s="20" t="s">
        <v>81</v>
      </c>
      <c r="C48" s="20"/>
      <c r="K48" s="27"/>
      <c r="M48" s="6"/>
    </row>
    <row r="49" spans="2:13" ht="16">
      <c r="B49" s="21" t="s">
        <v>82</v>
      </c>
      <c r="C49" s="21"/>
      <c r="K49" s="27"/>
      <c r="M49" s="6"/>
    </row>
    <row r="50" spans="2:13" ht="14">
      <c r="B50" s="22"/>
      <c r="C50" s="23" t="s">
        <v>83</v>
      </c>
      <c r="K50" s="27"/>
      <c r="M50" s="6"/>
    </row>
    <row r="51" spans="2:13" ht="14">
      <c r="B51" s="24" t="s">
        <v>84</v>
      </c>
      <c r="C51" s="24" t="s">
        <v>85</v>
      </c>
      <c r="D51" s="24" t="s">
        <v>327</v>
      </c>
      <c r="E51" s="25" t="s">
        <v>162</v>
      </c>
      <c r="F51" s="24" t="s">
        <v>86</v>
      </c>
      <c r="K51" s="27"/>
      <c r="M51" s="6"/>
    </row>
    <row r="52" spans="2:13">
      <c r="B52" s="5" t="s">
        <v>190</v>
      </c>
      <c r="C52" s="5" t="s">
        <v>83</v>
      </c>
      <c r="D52" s="27" t="s">
        <v>89</v>
      </c>
      <c r="E52" s="28">
        <v>165</v>
      </c>
      <c r="F52" s="26">
        <v>170.41199326515201</v>
      </c>
      <c r="K52" s="27"/>
      <c r="M52" s="6"/>
    </row>
    <row r="53" spans="2:13">
      <c r="B53" s="5" t="s">
        <v>196</v>
      </c>
      <c r="C53" s="5" t="s">
        <v>83</v>
      </c>
      <c r="D53" s="27" t="s">
        <v>89</v>
      </c>
      <c r="E53" s="28">
        <v>150</v>
      </c>
      <c r="F53" s="26">
        <v>154.07999753952001</v>
      </c>
      <c r="K53" s="27"/>
      <c r="M53" s="6"/>
    </row>
    <row r="54" spans="2:13">
      <c r="B54" s="5" t="s">
        <v>186</v>
      </c>
      <c r="C54" s="5" t="s">
        <v>83</v>
      </c>
      <c r="D54" s="27" t="s">
        <v>88</v>
      </c>
      <c r="E54" s="28">
        <v>125</v>
      </c>
      <c r="F54" s="26">
        <v>147.074997425079</v>
      </c>
      <c r="G54" s="3"/>
      <c r="K54" s="27"/>
      <c r="M54" s="6"/>
    </row>
    <row r="55" spans="2:13">
      <c r="G55" s="3"/>
      <c r="K55" s="27"/>
      <c r="M55" s="6"/>
    </row>
    <row r="56" spans="2:13" ht="16">
      <c r="B56" s="21" t="s">
        <v>90</v>
      </c>
      <c r="C56" s="21"/>
      <c r="G56" s="3"/>
      <c r="K56" s="27"/>
      <c r="M56" s="6"/>
    </row>
    <row r="57" spans="2:13" ht="14">
      <c r="B57" s="22"/>
      <c r="C57" s="23" t="s">
        <v>91</v>
      </c>
      <c r="G57" s="3"/>
      <c r="K57" s="27"/>
      <c r="M57" s="6"/>
    </row>
    <row r="58" spans="2:13" ht="14">
      <c r="B58" s="24" t="s">
        <v>84</v>
      </c>
      <c r="C58" s="24" t="s">
        <v>85</v>
      </c>
      <c r="D58" s="24" t="s">
        <v>327</v>
      </c>
      <c r="E58" s="25" t="s">
        <v>162</v>
      </c>
      <c r="F58" s="24" t="s">
        <v>86</v>
      </c>
      <c r="G58" s="3"/>
      <c r="K58" s="27"/>
      <c r="M58" s="6"/>
    </row>
    <row r="59" spans="2:13">
      <c r="B59" s="5" t="s">
        <v>50</v>
      </c>
      <c r="C59" s="5" t="s">
        <v>91</v>
      </c>
      <c r="D59" s="27" t="s">
        <v>92</v>
      </c>
      <c r="E59" s="28">
        <v>165</v>
      </c>
      <c r="F59" s="26">
        <v>118.123500645161</v>
      </c>
      <c r="G59" s="3"/>
      <c r="K59" s="27"/>
      <c r="M59" s="6"/>
    </row>
    <row r="60" spans="2:13">
      <c r="B60" s="5" t="s">
        <v>48</v>
      </c>
      <c r="C60" s="5" t="s">
        <v>91</v>
      </c>
      <c r="D60" s="27" t="s">
        <v>92</v>
      </c>
      <c r="E60" s="28">
        <v>132.5</v>
      </c>
      <c r="F60" s="26">
        <v>100.183249861002</v>
      </c>
      <c r="G60" s="3"/>
      <c r="K60" s="27"/>
      <c r="M60" s="6"/>
    </row>
    <row r="61" spans="2:13">
      <c r="B61" s="5" t="s">
        <v>204</v>
      </c>
      <c r="C61" s="5" t="s">
        <v>91</v>
      </c>
      <c r="D61" s="27" t="s">
        <v>87</v>
      </c>
      <c r="E61" s="28">
        <v>140</v>
      </c>
      <c r="F61" s="26">
        <v>95.577996969222994</v>
      </c>
      <c r="G61" s="3"/>
      <c r="K61" s="27"/>
      <c r="M61" s="6"/>
    </row>
    <row r="62" spans="2:13">
      <c r="G62" s="3"/>
      <c r="K62" s="27"/>
      <c r="M62" s="6"/>
    </row>
    <row r="63" spans="2:13" ht="14">
      <c r="B63" s="22"/>
      <c r="C63" s="23" t="s">
        <v>83</v>
      </c>
      <c r="G63" s="3"/>
      <c r="K63" s="27"/>
      <c r="M63" s="6"/>
    </row>
    <row r="64" spans="2:13" ht="14">
      <c r="B64" s="24" t="s">
        <v>84</v>
      </c>
      <c r="C64" s="24" t="s">
        <v>85</v>
      </c>
      <c r="D64" s="24" t="s">
        <v>327</v>
      </c>
      <c r="E64" s="25" t="s">
        <v>162</v>
      </c>
      <c r="F64" s="24" t="s">
        <v>86</v>
      </c>
      <c r="G64" s="3"/>
      <c r="K64" s="27"/>
      <c r="M64" s="6"/>
    </row>
    <row r="65" spans="2:13">
      <c r="B65" s="5" t="s">
        <v>72</v>
      </c>
      <c r="C65" s="5" t="s">
        <v>83</v>
      </c>
      <c r="D65" s="27" t="s">
        <v>165</v>
      </c>
      <c r="E65" s="28">
        <v>260</v>
      </c>
      <c r="F65" s="26">
        <v>158.80800724029501</v>
      </c>
      <c r="G65" s="3"/>
      <c r="K65" s="27"/>
      <c r="M65" s="6"/>
    </row>
    <row r="66" spans="2:13">
      <c r="B66" s="5" t="s">
        <v>217</v>
      </c>
      <c r="C66" s="5" t="s">
        <v>83</v>
      </c>
      <c r="D66" s="27" t="s">
        <v>165</v>
      </c>
      <c r="E66" s="28">
        <v>250</v>
      </c>
      <c r="F66" s="26">
        <v>158.54999423026999</v>
      </c>
      <c r="G66" s="5"/>
      <c r="K66" s="27"/>
      <c r="M66" s="6"/>
    </row>
    <row r="67" spans="2:13">
      <c r="B67" s="5" t="s">
        <v>222</v>
      </c>
      <c r="C67" s="5" t="s">
        <v>83</v>
      </c>
      <c r="D67" s="27" t="s">
        <v>229</v>
      </c>
      <c r="E67" s="28">
        <v>260</v>
      </c>
      <c r="F67" s="26">
        <v>157.92400002479599</v>
      </c>
      <c r="G67" s="5"/>
      <c r="K67" s="27"/>
      <c r="M67" s="6"/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0:J40"/>
    <mergeCell ref="A43:J43"/>
    <mergeCell ref="B3:B4"/>
    <mergeCell ref="A8:J8"/>
    <mergeCell ref="A13:J13"/>
    <mergeCell ref="A16:J16"/>
    <mergeCell ref="A24:J24"/>
    <mergeCell ref="A28:J28"/>
    <mergeCell ref="A33:J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abSelected="1" zoomScaleNormal="100" workbookViewId="0">
      <selection activeCell="E43" sqref="E43"/>
    </sheetView>
  </sheetViews>
  <sheetFormatPr baseColWidth="10" defaultColWidth="8.83203125" defaultRowHeight="13"/>
  <cols>
    <col min="2" max="2" width="21.83203125" customWidth="1"/>
    <col min="3" max="3" width="23.1640625" bestFit="1" customWidth="1"/>
    <col min="4" max="4" width="18.6640625" bestFit="1" customWidth="1"/>
    <col min="5" max="5" width="11" bestFit="1" customWidth="1"/>
    <col min="6" max="6" width="38.1640625" bestFit="1" customWidth="1"/>
    <col min="7" max="10" width="4.6640625" bestFit="1" customWidth="1"/>
    <col min="11" max="11" width="10.5" bestFit="1" customWidth="1"/>
    <col min="12" max="12" width="7.6640625" bestFit="1" customWidth="1"/>
    <col min="13" max="13" width="27.33203125" customWidth="1"/>
  </cols>
  <sheetData>
    <row r="1" spans="1:13" ht="29" customHeight="1">
      <c r="A1" s="57" t="s">
        <v>331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ht="14">
      <c r="A3" s="66" t="s">
        <v>333</v>
      </c>
      <c r="B3" s="49" t="s">
        <v>0</v>
      </c>
      <c r="C3" s="68" t="s">
        <v>340</v>
      </c>
      <c r="D3" s="68" t="s">
        <v>6</v>
      </c>
      <c r="E3" s="53" t="s">
        <v>341</v>
      </c>
      <c r="F3" s="65" t="s">
        <v>5</v>
      </c>
      <c r="G3" s="65" t="s">
        <v>332</v>
      </c>
      <c r="H3" s="65"/>
      <c r="I3" s="65"/>
      <c r="J3" s="65"/>
      <c r="K3" s="53" t="s">
        <v>166</v>
      </c>
      <c r="L3" s="53" t="s">
        <v>3</v>
      </c>
      <c r="M3" s="70" t="s">
        <v>2</v>
      </c>
    </row>
    <row r="4" spans="1:13" ht="33" customHeight="1" thickBot="1">
      <c r="A4" s="67"/>
      <c r="B4" s="50"/>
      <c r="C4" s="69"/>
      <c r="D4" s="69"/>
      <c r="E4" s="54"/>
      <c r="F4" s="69"/>
      <c r="G4" s="41">
        <v>1</v>
      </c>
      <c r="H4" s="41">
        <v>2</v>
      </c>
      <c r="I4" s="41">
        <v>3</v>
      </c>
      <c r="J4" s="41" t="s">
        <v>4</v>
      </c>
      <c r="K4" s="54"/>
      <c r="L4" s="54"/>
      <c r="M4" s="71"/>
    </row>
    <row r="5" spans="1:13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  <c r="K5" s="6"/>
      <c r="L5" s="6"/>
      <c r="M5" s="5"/>
    </row>
    <row r="6" spans="1:13">
      <c r="A6" s="31" t="s">
        <v>93</v>
      </c>
      <c r="B6" s="7" t="s">
        <v>279</v>
      </c>
      <c r="C6" s="7" t="s">
        <v>280</v>
      </c>
      <c r="D6" s="7" t="s">
        <v>281</v>
      </c>
      <c r="E6" s="8" t="s">
        <v>342</v>
      </c>
      <c r="F6" s="7" t="s">
        <v>336</v>
      </c>
      <c r="G6" s="29" t="s">
        <v>282</v>
      </c>
      <c r="H6" s="29" t="s">
        <v>120</v>
      </c>
      <c r="I6" s="30" t="s">
        <v>283</v>
      </c>
      <c r="J6" s="31"/>
      <c r="K6" s="9" t="str">
        <f>"25,0"</f>
        <v>25,0</v>
      </c>
      <c r="L6" s="9" t="str">
        <f>"26,4375"</f>
        <v>26,4375</v>
      </c>
      <c r="M6" s="7"/>
    </row>
    <row r="7" spans="1:13">
      <c r="A7" s="5"/>
      <c r="B7" s="5"/>
      <c r="C7" s="5"/>
      <c r="D7" s="5"/>
      <c r="E7" s="19"/>
      <c r="F7" s="5"/>
      <c r="G7" s="27"/>
      <c r="H7" s="27"/>
      <c r="I7" s="27"/>
      <c r="J7" s="27"/>
      <c r="K7" s="6"/>
      <c r="L7" s="6"/>
      <c r="M7" s="5"/>
    </row>
    <row r="8" spans="1:13" ht="16">
      <c r="A8" s="47" t="s">
        <v>107</v>
      </c>
      <c r="B8" s="47"/>
      <c r="C8" s="47"/>
      <c r="D8" s="47"/>
      <c r="E8" s="48"/>
      <c r="F8" s="47"/>
      <c r="G8" s="47"/>
      <c r="H8" s="47"/>
      <c r="I8" s="47"/>
      <c r="J8" s="47"/>
      <c r="K8" s="6"/>
      <c r="L8" s="6"/>
      <c r="M8" s="5"/>
    </row>
    <row r="9" spans="1:13">
      <c r="A9" s="31" t="s">
        <v>93</v>
      </c>
      <c r="B9" s="7" t="s">
        <v>167</v>
      </c>
      <c r="C9" s="7" t="s">
        <v>109</v>
      </c>
      <c r="D9" s="7" t="s">
        <v>110</v>
      </c>
      <c r="E9" s="8" t="s">
        <v>342</v>
      </c>
      <c r="F9" s="7" t="s">
        <v>335</v>
      </c>
      <c r="G9" s="29" t="s">
        <v>284</v>
      </c>
      <c r="H9" s="29" t="s">
        <v>119</v>
      </c>
      <c r="I9" s="29" t="s">
        <v>120</v>
      </c>
      <c r="J9" s="31"/>
      <c r="K9" s="9" t="str">
        <f>"25,0"</f>
        <v>25,0</v>
      </c>
      <c r="L9" s="9" t="str">
        <f>"25,8025"</f>
        <v>25,8025</v>
      </c>
      <c r="M9" s="7" t="s">
        <v>153</v>
      </c>
    </row>
    <row r="10" spans="1:13">
      <c r="A10" s="5"/>
      <c r="B10" s="5"/>
      <c r="C10" s="5"/>
      <c r="D10" s="5"/>
      <c r="E10" s="19"/>
      <c r="F10" s="5"/>
      <c r="G10" s="27"/>
      <c r="H10" s="27"/>
      <c r="I10" s="27"/>
      <c r="J10" s="27"/>
      <c r="K10" s="6"/>
      <c r="L10" s="6"/>
      <c r="M10" s="5"/>
    </row>
    <row r="11" spans="1:13" ht="16">
      <c r="A11" s="47" t="s">
        <v>117</v>
      </c>
      <c r="B11" s="47"/>
      <c r="C11" s="47"/>
      <c r="D11" s="47"/>
      <c r="E11" s="48"/>
      <c r="F11" s="47"/>
      <c r="G11" s="47"/>
      <c r="H11" s="47"/>
      <c r="I11" s="47"/>
      <c r="J11" s="47"/>
      <c r="K11" s="6"/>
      <c r="L11" s="6"/>
      <c r="M11" s="5"/>
    </row>
    <row r="12" spans="1:13">
      <c r="A12" s="31" t="s">
        <v>93</v>
      </c>
      <c r="B12" s="7" t="s">
        <v>285</v>
      </c>
      <c r="C12" s="7" t="s">
        <v>320</v>
      </c>
      <c r="D12" s="7" t="s">
        <v>286</v>
      </c>
      <c r="E12" s="8" t="s">
        <v>343</v>
      </c>
      <c r="F12" s="7" t="s">
        <v>336</v>
      </c>
      <c r="G12" s="29" t="s">
        <v>120</v>
      </c>
      <c r="H12" s="29" t="s">
        <v>283</v>
      </c>
      <c r="I12" s="30" t="s">
        <v>121</v>
      </c>
      <c r="J12" s="31"/>
      <c r="K12" s="9" t="str">
        <f>"27,5"</f>
        <v>27,5</v>
      </c>
      <c r="L12" s="9" t="str">
        <f>"29,1830"</f>
        <v>29,1830</v>
      </c>
      <c r="M12" s="7" t="s">
        <v>272</v>
      </c>
    </row>
    <row r="13" spans="1:13">
      <c r="A13" s="5"/>
      <c r="B13" s="5"/>
      <c r="C13" s="5"/>
      <c r="D13" s="5"/>
      <c r="E13" s="19"/>
      <c r="F13" s="5"/>
      <c r="G13" s="27"/>
      <c r="H13" s="27"/>
      <c r="I13" s="27"/>
      <c r="J13" s="27"/>
      <c r="K13" s="6"/>
      <c r="L13" s="6"/>
      <c r="M13" s="5"/>
    </row>
    <row r="14" spans="1:13" ht="16">
      <c r="A14" s="47" t="s">
        <v>10</v>
      </c>
      <c r="B14" s="47"/>
      <c r="C14" s="47"/>
      <c r="D14" s="47"/>
      <c r="E14" s="48"/>
      <c r="F14" s="47"/>
      <c r="G14" s="47"/>
      <c r="H14" s="47"/>
      <c r="I14" s="47"/>
      <c r="J14" s="47"/>
      <c r="K14" s="6"/>
      <c r="L14" s="6"/>
      <c r="M14" s="5"/>
    </row>
    <row r="15" spans="1:13">
      <c r="A15" s="32" t="s">
        <v>93</v>
      </c>
      <c r="B15" s="10" t="s">
        <v>287</v>
      </c>
      <c r="C15" s="10" t="s">
        <v>321</v>
      </c>
      <c r="D15" s="10" t="s">
        <v>288</v>
      </c>
      <c r="E15" s="11" t="s">
        <v>343</v>
      </c>
      <c r="F15" s="10" t="s">
        <v>336</v>
      </c>
      <c r="G15" s="37" t="s">
        <v>282</v>
      </c>
      <c r="H15" s="36" t="s">
        <v>282</v>
      </c>
      <c r="I15" s="37" t="s">
        <v>120</v>
      </c>
      <c r="J15" s="32"/>
      <c r="K15" s="12" t="str">
        <f>"22,5"</f>
        <v>22,5</v>
      </c>
      <c r="L15" s="12" t="str">
        <f>"21,1635"</f>
        <v>21,1635</v>
      </c>
      <c r="M15" s="10" t="s">
        <v>304</v>
      </c>
    </row>
    <row r="16" spans="1:13">
      <c r="A16" s="35" t="s">
        <v>168</v>
      </c>
      <c r="B16" s="13" t="s">
        <v>289</v>
      </c>
      <c r="C16" s="13" t="s">
        <v>322</v>
      </c>
      <c r="D16" s="13" t="s">
        <v>290</v>
      </c>
      <c r="E16" s="14" t="s">
        <v>343</v>
      </c>
      <c r="F16" s="13" t="s">
        <v>336</v>
      </c>
      <c r="G16" s="33" t="s">
        <v>284</v>
      </c>
      <c r="H16" s="33" t="s">
        <v>291</v>
      </c>
      <c r="I16" s="34" t="s">
        <v>119</v>
      </c>
      <c r="J16" s="35"/>
      <c r="K16" s="15" t="str">
        <f>"17,5"</f>
        <v>17,5</v>
      </c>
      <c r="L16" s="15" t="str">
        <f>"16,7344"</f>
        <v>16,7344</v>
      </c>
      <c r="M16" s="13" t="s">
        <v>159</v>
      </c>
    </row>
    <row r="17" spans="1:13">
      <c r="A17" s="5"/>
      <c r="B17" s="5"/>
      <c r="C17" s="5"/>
      <c r="D17" s="5"/>
      <c r="E17" s="19"/>
      <c r="F17" s="5"/>
      <c r="G17" s="27"/>
      <c r="H17" s="27"/>
      <c r="I17" s="27"/>
      <c r="J17" s="27"/>
      <c r="K17" s="6"/>
      <c r="L17" s="6"/>
      <c r="M17" s="5"/>
    </row>
    <row r="18" spans="1:13" ht="16">
      <c r="A18" s="47" t="s">
        <v>107</v>
      </c>
      <c r="B18" s="47"/>
      <c r="C18" s="47"/>
      <c r="D18" s="47"/>
      <c r="E18" s="48"/>
      <c r="F18" s="47"/>
      <c r="G18" s="47"/>
      <c r="H18" s="47"/>
      <c r="I18" s="47"/>
      <c r="J18" s="47"/>
      <c r="K18" s="6"/>
      <c r="L18" s="6"/>
      <c r="M18" s="5"/>
    </row>
    <row r="19" spans="1:13">
      <c r="A19" s="31" t="s">
        <v>93</v>
      </c>
      <c r="B19" s="7" t="s">
        <v>172</v>
      </c>
      <c r="C19" s="7" t="s">
        <v>254</v>
      </c>
      <c r="D19" s="7" t="s">
        <v>124</v>
      </c>
      <c r="E19" s="8" t="s">
        <v>343</v>
      </c>
      <c r="F19" s="7" t="s">
        <v>336</v>
      </c>
      <c r="G19" s="29" t="s">
        <v>120</v>
      </c>
      <c r="H19" s="29" t="s">
        <v>283</v>
      </c>
      <c r="I19" s="29" t="s">
        <v>121</v>
      </c>
      <c r="J19" s="30" t="s">
        <v>292</v>
      </c>
      <c r="K19" s="9" t="str">
        <f>"30,0"</f>
        <v>30,0</v>
      </c>
      <c r="L19" s="9" t="str">
        <f>"26,1540"</f>
        <v>26,1540</v>
      </c>
      <c r="M19" s="7" t="s">
        <v>304</v>
      </c>
    </row>
    <row r="20" spans="1:13">
      <c r="A20" s="5"/>
      <c r="B20" s="5"/>
      <c r="C20" s="5"/>
      <c r="D20" s="5"/>
      <c r="E20" s="19"/>
      <c r="F20" s="5"/>
      <c r="G20" s="27"/>
      <c r="H20" s="27"/>
      <c r="I20" s="27"/>
      <c r="J20" s="27"/>
      <c r="K20" s="6"/>
      <c r="L20" s="6"/>
      <c r="M20" s="5"/>
    </row>
    <row r="21" spans="1:13" ht="16">
      <c r="A21" s="47" t="s">
        <v>22</v>
      </c>
      <c r="B21" s="47"/>
      <c r="C21" s="47"/>
      <c r="D21" s="47"/>
      <c r="E21" s="48"/>
      <c r="F21" s="47"/>
      <c r="G21" s="47"/>
      <c r="H21" s="47"/>
      <c r="I21" s="47"/>
      <c r="J21" s="47"/>
      <c r="K21" s="6"/>
      <c r="L21" s="6"/>
      <c r="M21" s="5"/>
    </row>
    <row r="22" spans="1:13">
      <c r="A22" s="32" t="s">
        <v>93</v>
      </c>
      <c r="B22" s="10" t="s">
        <v>174</v>
      </c>
      <c r="C22" s="10" t="s">
        <v>323</v>
      </c>
      <c r="D22" s="10" t="s">
        <v>130</v>
      </c>
      <c r="E22" s="11" t="s">
        <v>345</v>
      </c>
      <c r="F22" s="10" t="s">
        <v>337</v>
      </c>
      <c r="G22" s="37" t="s">
        <v>29</v>
      </c>
      <c r="H22" s="36" t="s">
        <v>112</v>
      </c>
      <c r="I22" s="37" t="s">
        <v>38</v>
      </c>
      <c r="J22" s="32"/>
      <c r="K22" s="12" t="str">
        <f>"60,0"</f>
        <v>60,0</v>
      </c>
      <c r="L22" s="12" t="str">
        <f>"47,6520"</f>
        <v>47,6520</v>
      </c>
      <c r="M22" s="10" t="s">
        <v>273</v>
      </c>
    </row>
    <row r="23" spans="1:13">
      <c r="A23" s="35" t="s">
        <v>93</v>
      </c>
      <c r="B23" s="13" t="s">
        <v>174</v>
      </c>
      <c r="C23" s="13" t="s">
        <v>129</v>
      </c>
      <c r="D23" s="13" t="s">
        <v>130</v>
      </c>
      <c r="E23" s="14" t="s">
        <v>342</v>
      </c>
      <c r="F23" s="13" t="s">
        <v>337</v>
      </c>
      <c r="G23" s="34" t="s">
        <v>29</v>
      </c>
      <c r="H23" s="33" t="s">
        <v>112</v>
      </c>
      <c r="I23" s="34" t="s">
        <v>38</v>
      </c>
      <c r="J23" s="35"/>
      <c r="K23" s="15" t="str">
        <f>"60,0"</f>
        <v>60,0</v>
      </c>
      <c r="L23" s="15" t="str">
        <f>"47,6520"</f>
        <v>47,6520</v>
      </c>
      <c r="M23" s="13" t="s">
        <v>273</v>
      </c>
    </row>
    <row r="24" spans="1:13">
      <c r="A24" s="5"/>
      <c r="B24" s="5"/>
      <c r="C24" s="5"/>
      <c r="D24" s="5"/>
      <c r="E24" s="19"/>
      <c r="F24" s="5"/>
      <c r="G24" s="27"/>
      <c r="H24" s="27"/>
      <c r="I24" s="27"/>
      <c r="J24" s="27"/>
      <c r="K24" s="6"/>
      <c r="L24" s="6"/>
      <c r="M24" s="5"/>
    </row>
    <row r="25" spans="1:13" ht="16">
      <c r="A25" s="47" t="s">
        <v>44</v>
      </c>
      <c r="B25" s="47"/>
      <c r="C25" s="47"/>
      <c r="D25" s="47"/>
      <c r="E25" s="48"/>
      <c r="F25" s="47"/>
      <c r="G25" s="47"/>
      <c r="H25" s="47"/>
      <c r="I25" s="47"/>
      <c r="J25" s="47"/>
      <c r="K25" s="6"/>
      <c r="L25" s="6"/>
      <c r="M25" s="5"/>
    </row>
    <row r="26" spans="1:13">
      <c r="A26" s="32" t="s">
        <v>93</v>
      </c>
      <c r="B26" s="10" t="s">
        <v>100</v>
      </c>
      <c r="C26" s="10" t="s">
        <v>245</v>
      </c>
      <c r="D26" s="10" t="s">
        <v>49</v>
      </c>
      <c r="E26" s="11" t="s">
        <v>343</v>
      </c>
      <c r="F26" s="10" t="s">
        <v>334</v>
      </c>
      <c r="G26" s="36" t="s">
        <v>134</v>
      </c>
      <c r="H26" s="36" t="s">
        <v>28</v>
      </c>
      <c r="I26" s="37" t="s">
        <v>17</v>
      </c>
      <c r="J26" s="32"/>
      <c r="K26" s="12" t="str">
        <f>"50,0"</f>
        <v>50,0</v>
      </c>
      <c r="L26" s="12" t="str">
        <f>"36,6550"</f>
        <v>36,6550</v>
      </c>
      <c r="M26" s="10" t="s">
        <v>265</v>
      </c>
    </row>
    <row r="27" spans="1:13">
      <c r="A27" s="39" t="s">
        <v>168</v>
      </c>
      <c r="B27" s="16" t="s">
        <v>99</v>
      </c>
      <c r="C27" s="16" t="s">
        <v>246</v>
      </c>
      <c r="D27" s="16" t="s">
        <v>45</v>
      </c>
      <c r="E27" s="17" t="s">
        <v>343</v>
      </c>
      <c r="F27" s="16" t="s">
        <v>334</v>
      </c>
      <c r="G27" s="40" t="s">
        <v>134</v>
      </c>
      <c r="H27" s="38" t="s">
        <v>28</v>
      </c>
      <c r="I27" s="38" t="s">
        <v>28</v>
      </c>
      <c r="J27" s="39"/>
      <c r="K27" s="18" t="str">
        <f>"45,0"</f>
        <v>45,0</v>
      </c>
      <c r="L27" s="18" t="str">
        <f>"31,4550"</f>
        <v>31,4550</v>
      </c>
      <c r="M27" s="16" t="s">
        <v>265</v>
      </c>
    </row>
    <row r="28" spans="1:13">
      <c r="A28" s="39" t="s">
        <v>180</v>
      </c>
      <c r="B28" s="16" t="s">
        <v>293</v>
      </c>
      <c r="C28" s="16" t="s">
        <v>324</v>
      </c>
      <c r="D28" s="16" t="s">
        <v>294</v>
      </c>
      <c r="E28" s="17" t="s">
        <v>343</v>
      </c>
      <c r="F28" s="16" t="s">
        <v>336</v>
      </c>
      <c r="G28" s="40" t="s">
        <v>120</v>
      </c>
      <c r="H28" s="40" t="s">
        <v>283</v>
      </c>
      <c r="I28" s="38" t="s">
        <v>121</v>
      </c>
      <c r="J28" s="39"/>
      <c r="K28" s="18" t="str">
        <f>"27,5"</f>
        <v>27,5</v>
      </c>
      <c r="L28" s="18" t="str">
        <f>"19,1634"</f>
        <v>19,1634</v>
      </c>
      <c r="M28" s="16" t="s">
        <v>272</v>
      </c>
    </row>
    <row r="29" spans="1:13">
      <c r="A29" s="39" t="s">
        <v>96</v>
      </c>
      <c r="B29" s="16" t="s">
        <v>295</v>
      </c>
      <c r="C29" s="16" t="s">
        <v>325</v>
      </c>
      <c r="D29" s="16" t="s">
        <v>296</v>
      </c>
      <c r="E29" s="17" t="s">
        <v>343</v>
      </c>
      <c r="F29" s="16" t="s">
        <v>339</v>
      </c>
      <c r="G29" s="39"/>
      <c r="H29" s="39"/>
      <c r="I29" s="39"/>
      <c r="J29" s="39"/>
      <c r="K29" s="18" t="str">
        <f>"0.00"</f>
        <v>0.00</v>
      </c>
      <c r="L29" s="18" t="str">
        <f>"0,0000"</f>
        <v>0,0000</v>
      </c>
      <c r="M29" s="16"/>
    </row>
    <row r="30" spans="1:13">
      <c r="A30" s="39" t="s">
        <v>93</v>
      </c>
      <c r="B30" s="16" t="s">
        <v>297</v>
      </c>
      <c r="C30" s="16" t="s">
        <v>298</v>
      </c>
      <c r="D30" s="16" t="s">
        <v>299</v>
      </c>
      <c r="E30" s="17" t="s">
        <v>342</v>
      </c>
      <c r="F30" s="16" t="s">
        <v>336</v>
      </c>
      <c r="G30" s="38" t="s">
        <v>17</v>
      </c>
      <c r="H30" s="40" t="s">
        <v>18</v>
      </c>
      <c r="I30" s="40" t="s">
        <v>29</v>
      </c>
      <c r="J30" s="39"/>
      <c r="K30" s="18" t="str">
        <f>"57,5"</f>
        <v>57,5</v>
      </c>
      <c r="L30" s="18" t="str">
        <f>"39,6290"</f>
        <v>39,6290</v>
      </c>
      <c r="M30" s="16" t="s">
        <v>275</v>
      </c>
    </row>
    <row r="31" spans="1:13">
      <c r="A31" s="35" t="s">
        <v>168</v>
      </c>
      <c r="B31" s="13" t="s">
        <v>300</v>
      </c>
      <c r="C31" s="13" t="s">
        <v>301</v>
      </c>
      <c r="D31" s="13" t="s">
        <v>302</v>
      </c>
      <c r="E31" s="14" t="s">
        <v>342</v>
      </c>
      <c r="F31" s="13" t="s">
        <v>336</v>
      </c>
      <c r="G31" s="33" t="s">
        <v>121</v>
      </c>
      <c r="H31" s="33" t="s">
        <v>292</v>
      </c>
      <c r="I31" s="33" t="s">
        <v>303</v>
      </c>
      <c r="J31" s="35"/>
      <c r="K31" s="15" t="str">
        <f>"40,0"</f>
        <v>40,0</v>
      </c>
      <c r="L31" s="15" t="str">
        <f>"28,5620"</f>
        <v>28,5620</v>
      </c>
      <c r="M31" s="13" t="s">
        <v>315</v>
      </c>
    </row>
    <row r="32" spans="1:13">
      <c r="A32" s="5"/>
      <c r="B32" s="5"/>
      <c r="C32" s="5"/>
      <c r="D32" s="5"/>
      <c r="E32" s="19"/>
      <c r="F32" s="5"/>
      <c r="G32" s="27"/>
      <c r="H32" s="27"/>
      <c r="I32" s="27"/>
      <c r="J32" s="27"/>
      <c r="K32" s="6"/>
      <c r="L32" s="6"/>
      <c r="M32" s="5"/>
    </row>
    <row r="33" spans="1:13" ht="16">
      <c r="A33" s="47" t="s">
        <v>32</v>
      </c>
      <c r="B33" s="47"/>
      <c r="C33" s="47"/>
      <c r="D33" s="47"/>
      <c r="E33" s="48"/>
      <c r="F33" s="47"/>
      <c r="G33" s="47"/>
      <c r="H33" s="47"/>
      <c r="I33" s="47"/>
      <c r="J33" s="47"/>
      <c r="K33" s="6"/>
      <c r="L33" s="6"/>
      <c r="M33" s="5"/>
    </row>
    <row r="34" spans="1:13">
      <c r="A34" s="31" t="s">
        <v>93</v>
      </c>
      <c r="B34" s="7" t="s">
        <v>304</v>
      </c>
      <c r="C34" s="7" t="s">
        <v>305</v>
      </c>
      <c r="D34" s="7" t="s">
        <v>306</v>
      </c>
      <c r="E34" s="8" t="s">
        <v>342</v>
      </c>
      <c r="F34" s="7" t="s">
        <v>336</v>
      </c>
      <c r="G34" s="29" t="s">
        <v>307</v>
      </c>
      <c r="H34" s="29" t="s">
        <v>38</v>
      </c>
      <c r="I34" s="30" t="s">
        <v>39</v>
      </c>
      <c r="J34" s="31"/>
      <c r="K34" s="9" t="str">
        <f>"65,0"</f>
        <v>65,0</v>
      </c>
      <c r="L34" s="9" t="str">
        <f>"41,9315"</f>
        <v>41,9315</v>
      </c>
      <c r="M34" s="7"/>
    </row>
    <row r="35" spans="1:13">
      <c r="A35" s="5"/>
      <c r="B35" s="5"/>
      <c r="C35" s="5"/>
      <c r="D35" s="5"/>
      <c r="E35" s="19"/>
      <c r="F35" s="5"/>
      <c r="G35" s="27"/>
      <c r="H35" s="27"/>
      <c r="I35" s="27"/>
      <c r="J35" s="27"/>
      <c r="K35" s="6"/>
      <c r="L35" s="6"/>
      <c r="M35" s="5"/>
    </row>
    <row r="36" spans="1:13" ht="16">
      <c r="A36" s="47" t="s">
        <v>67</v>
      </c>
      <c r="B36" s="47"/>
      <c r="C36" s="47"/>
      <c r="D36" s="47"/>
      <c r="E36" s="48"/>
      <c r="F36" s="47"/>
      <c r="G36" s="47"/>
      <c r="H36" s="47"/>
      <c r="I36" s="47"/>
      <c r="J36" s="47"/>
      <c r="K36" s="6"/>
      <c r="L36" s="6"/>
      <c r="M36" s="5"/>
    </row>
    <row r="37" spans="1:13">
      <c r="A37" s="31" t="s">
        <v>93</v>
      </c>
      <c r="B37" s="7" t="s">
        <v>308</v>
      </c>
      <c r="C37" s="7" t="s">
        <v>309</v>
      </c>
      <c r="D37" s="7" t="s">
        <v>310</v>
      </c>
      <c r="E37" s="8" t="s">
        <v>342</v>
      </c>
      <c r="F37" s="7" t="s">
        <v>336</v>
      </c>
      <c r="G37" s="29" t="s">
        <v>17</v>
      </c>
      <c r="H37" s="30" t="s">
        <v>112</v>
      </c>
      <c r="I37" s="30" t="s">
        <v>112</v>
      </c>
      <c r="J37" s="31"/>
      <c r="K37" s="9" t="str">
        <f>"52,5"</f>
        <v>52,5</v>
      </c>
      <c r="L37" s="9" t="str">
        <f>"32,3426"</f>
        <v>32,3426</v>
      </c>
      <c r="M37" s="7"/>
    </row>
    <row r="38" spans="1:13">
      <c r="A38" s="5"/>
      <c r="B38" s="5"/>
      <c r="C38" s="5"/>
      <c r="D38" s="5"/>
      <c r="E38" s="19"/>
      <c r="F38" s="5"/>
      <c r="G38" s="27"/>
      <c r="H38" s="27"/>
      <c r="I38" s="27"/>
      <c r="J38" s="27"/>
      <c r="K38" s="6"/>
      <c r="L38" s="6"/>
      <c r="M38" s="5"/>
    </row>
    <row r="39" spans="1:13" ht="16">
      <c r="A39" s="47" t="s">
        <v>71</v>
      </c>
      <c r="B39" s="47"/>
      <c r="C39" s="47"/>
      <c r="D39" s="47"/>
      <c r="E39" s="48"/>
      <c r="F39" s="47"/>
      <c r="G39" s="47"/>
      <c r="H39" s="47"/>
      <c r="I39" s="47"/>
      <c r="J39" s="47"/>
      <c r="K39" s="6"/>
      <c r="L39" s="6"/>
      <c r="M39" s="5"/>
    </row>
    <row r="40" spans="1:13">
      <c r="A40" s="32" t="s">
        <v>93</v>
      </c>
      <c r="B40" s="10" t="s">
        <v>311</v>
      </c>
      <c r="C40" s="10" t="s">
        <v>326</v>
      </c>
      <c r="D40" s="10" t="s">
        <v>312</v>
      </c>
      <c r="E40" s="11" t="s">
        <v>345</v>
      </c>
      <c r="F40" s="10" t="s">
        <v>337</v>
      </c>
      <c r="G40" s="37" t="s">
        <v>18</v>
      </c>
      <c r="H40" s="36" t="s">
        <v>112</v>
      </c>
      <c r="I40" s="37" t="s">
        <v>116</v>
      </c>
      <c r="J40" s="32"/>
      <c r="K40" s="12" t="str">
        <f>"60,0"</f>
        <v>60,0</v>
      </c>
      <c r="L40" s="12" t="str">
        <f>"36,4710"</f>
        <v>36,4710</v>
      </c>
      <c r="M40" s="10" t="s">
        <v>174</v>
      </c>
    </row>
    <row r="41" spans="1:13">
      <c r="A41" s="39" t="s">
        <v>168</v>
      </c>
      <c r="B41" s="16" t="s">
        <v>240</v>
      </c>
      <c r="C41" s="16" t="s">
        <v>213</v>
      </c>
      <c r="D41" s="16" t="s">
        <v>74</v>
      </c>
      <c r="E41" s="17" t="s">
        <v>345</v>
      </c>
      <c r="F41" s="16" t="s">
        <v>334</v>
      </c>
      <c r="G41" s="40" t="s">
        <v>18</v>
      </c>
      <c r="H41" s="40" t="s">
        <v>112</v>
      </c>
      <c r="I41" s="38" t="s">
        <v>38</v>
      </c>
      <c r="J41" s="39"/>
      <c r="K41" s="18" t="str">
        <f>"60,0"</f>
        <v>60,0</v>
      </c>
      <c r="L41" s="18" t="str">
        <f>"35,0130"</f>
        <v>35,0130</v>
      </c>
      <c r="M41" s="16" t="s">
        <v>217</v>
      </c>
    </row>
    <row r="42" spans="1:13">
      <c r="A42" s="35" t="s">
        <v>93</v>
      </c>
      <c r="B42" s="13" t="s">
        <v>311</v>
      </c>
      <c r="C42" s="13" t="s">
        <v>313</v>
      </c>
      <c r="D42" s="13" t="s">
        <v>312</v>
      </c>
      <c r="E42" s="14" t="s">
        <v>342</v>
      </c>
      <c r="F42" s="13" t="s">
        <v>337</v>
      </c>
      <c r="G42" s="34" t="s">
        <v>18</v>
      </c>
      <c r="H42" s="33" t="s">
        <v>112</v>
      </c>
      <c r="I42" s="34" t="s">
        <v>116</v>
      </c>
      <c r="J42" s="35"/>
      <c r="K42" s="15" t="str">
        <f>"60,0"</f>
        <v>60,0</v>
      </c>
      <c r="L42" s="15" t="str">
        <f>"36,4710"</f>
        <v>36,4710</v>
      </c>
      <c r="M42" s="13" t="s">
        <v>128</v>
      </c>
    </row>
    <row r="43" spans="1:13">
      <c r="A43" s="5"/>
      <c r="B43" s="5"/>
      <c r="C43" s="5"/>
      <c r="D43" s="5"/>
      <c r="E43" s="19"/>
      <c r="F43" s="5"/>
      <c r="G43" s="27"/>
      <c r="H43" s="27"/>
      <c r="I43" s="27"/>
      <c r="J43" s="27"/>
      <c r="K43" s="6"/>
      <c r="L43" s="6"/>
      <c r="M43" s="5"/>
    </row>
    <row r="44" spans="1:13">
      <c r="A44" s="5"/>
      <c r="B44" s="5"/>
      <c r="H44" s="27"/>
      <c r="I44" s="27"/>
      <c r="J44" s="27"/>
      <c r="K44" s="27"/>
      <c r="L44" s="6"/>
      <c r="M44" s="6"/>
    </row>
    <row r="45" spans="1:13">
      <c r="A45" s="5"/>
      <c r="B45" s="5"/>
      <c r="H45" s="27"/>
      <c r="I45" s="27"/>
      <c r="J45" s="27"/>
      <c r="K45" s="27"/>
      <c r="L45" s="6"/>
      <c r="M45" s="6"/>
    </row>
    <row r="46" spans="1:13" ht="18">
      <c r="A46" s="5"/>
      <c r="B46" s="20" t="s">
        <v>81</v>
      </c>
      <c r="C46" s="20"/>
      <c r="D46" s="5"/>
      <c r="E46" s="19"/>
      <c r="F46" s="5"/>
      <c r="H46" s="27"/>
      <c r="I46" s="27"/>
      <c r="J46" s="27"/>
      <c r="K46" s="27"/>
      <c r="L46" s="6"/>
      <c r="M46" s="6"/>
    </row>
    <row r="47" spans="1:13" ht="16">
      <c r="A47" s="5"/>
      <c r="B47" s="42" t="s">
        <v>90</v>
      </c>
      <c r="C47" s="42"/>
      <c r="D47" s="5"/>
      <c r="E47" s="19"/>
      <c r="F47" s="5"/>
      <c r="H47" s="27"/>
      <c r="I47" s="27"/>
      <c r="J47" s="27"/>
      <c r="K47" s="27"/>
      <c r="L47" s="6"/>
      <c r="M47" s="6"/>
    </row>
    <row r="48" spans="1:13" ht="14">
      <c r="A48" s="5"/>
      <c r="B48" s="22"/>
      <c r="C48" s="23" t="s">
        <v>91</v>
      </c>
      <c r="D48" s="5"/>
      <c r="E48" s="19"/>
      <c r="F48" s="5"/>
      <c r="H48" s="27"/>
      <c r="I48" s="27"/>
      <c r="J48" s="27"/>
      <c r="K48" s="27"/>
      <c r="L48" s="6"/>
      <c r="M48" s="6"/>
    </row>
    <row r="49" spans="1:13" ht="14">
      <c r="A49" s="5"/>
      <c r="B49" s="24" t="s">
        <v>84</v>
      </c>
      <c r="C49" s="24" t="s">
        <v>85</v>
      </c>
      <c r="D49" s="24" t="s">
        <v>327</v>
      </c>
      <c r="E49" s="25" t="s">
        <v>162</v>
      </c>
      <c r="F49" s="24" t="s">
        <v>314</v>
      </c>
      <c r="H49" s="27"/>
      <c r="I49" s="27"/>
      <c r="J49" s="27"/>
      <c r="K49" s="27"/>
      <c r="L49" s="6"/>
      <c r="M49" s="6"/>
    </row>
    <row r="50" spans="1:13">
      <c r="A50" s="5"/>
      <c r="B50" s="5" t="s">
        <v>48</v>
      </c>
      <c r="C50" s="5" t="s">
        <v>91</v>
      </c>
      <c r="D50" s="27" t="s">
        <v>92</v>
      </c>
      <c r="E50" s="28">
        <v>50</v>
      </c>
      <c r="F50" s="26">
        <v>36.654999852180502</v>
      </c>
      <c r="H50" s="27"/>
      <c r="I50" s="27"/>
      <c r="J50" s="27"/>
      <c r="K50" s="27"/>
      <c r="L50" s="6"/>
      <c r="M50" s="6"/>
    </row>
    <row r="51" spans="1:13">
      <c r="A51" s="5"/>
      <c r="B51" s="5" t="s">
        <v>316</v>
      </c>
      <c r="C51" s="5" t="s">
        <v>91</v>
      </c>
      <c r="D51" s="27" t="s">
        <v>92</v>
      </c>
      <c r="E51" s="28">
        <v>45</v>
      </c>
      <c r="F51" s="26">
        <v>31.455000042915302</v>
      </c>
      <c r="H51" s="27"/>
      <c r="I51" s="27"/>
      <c r="J51" s="27"/>
      <c r="K51" s="27"/>
      <c r="L51" s="6"/>
      <c r="M51" s="6"/>
    </row>
    <row r="52" spans="1:13">
      <c r="A52" s="5"/>
      <c r="B52" s="5" t="s">
        <v>317</v>
      </c>
      <c r="C52" s="5" t="s">
        <v>91</v>
      </c>
      <c r="D52" s="27" t="s">
        <v>318</v>
      </c>
      <c r="E52" s="28">
        <v>27.5</v>
      </c>
      <c r="F52" s="26">
        <v>29.183000624179801</v>
      </c>
      <c r="H52" s="27"/>
      <c r="I52" s="27"/>
      <c r="J52" s="27"/>
      <c r="K52" s="27"/>
      <c r="L52" s="6"/>
      <c r="M52" s="6"/>
    </row>
    <row r="53" spans="1:13">
      <c r="A53" s="5"/>
      <c r="B53" s="5"/>
      <c r="C53" s="5"/>
      <c r="D53" s="5"/>
      <c r="E53" s="19"/>
      <c r="F53" s="5"/>
      <c r="H53" s="27"/>
      <c r="I53" s="27"/>
      <c r="J53" s="27"/>
      <c r="K53" s="27"/>
      <c r="L53" s="6"/>
      <c r="M53" s="6"/>
    </row>
    <row r="54" spans="1:13" ht="14">
      <c r="A54" s="5"/>
      <c r="B54" s="22"/>
      <c r="C54" s="23" t="s">
        <v>83</v>
      </c>
      <c r="D54" s="5"/>
      <c r="E54" s="19"/>
      <c r="F54" s="5"/>
      <c r="H54" s="27"/>
      <c r="I54" s="27"/>
      <c r="J54" s="27"/>
      <c r="K54" s="27"/>
      <c r="L54" s="6"/>
      <c r="M54" s="6"/>
    </row>
    <row r="55" spans="1:13" ht="14">
      <c r="A55" s="5"/>
      <c r="B55" s="24" t="s">
        <v>84</v>
      </c>
      <c r="C55" s="24" t="s">
        <v>85</v>
      </c>
      <c r="D55" s="24" t="s">
        <v>327</v>
      </c>
      <c r="E55" s="25" t="s">
        <v>162</v>
      </c>
      <c r="F55" s="24" t="s">
        <v>314</v>
      </c>
      <c r="H55" s="27"/>
      <c r="I55" s="27"/>
      <c r="J55" s="27"/>
      <c r="K55" s="27"/>
      <c r="L55" s="6"/>
      <c r="M55" s="6"/>
    </row>
    <row r="56" spans="1:13">
      <c r="A56" s="5"/>
      <c r="B56" s="5" t="s">
        <v>128</v>
      </c>
      <c r="C56" s="5" t="s">
        <v>83</v>
      </c>
      <c r="D56" s="27" t="s">
        <v>89</v>
      </c>
      <c r="E56" s="28">
        <v>60</v>
      </c>
      <c r="F56" s="26">
        <v>47.6520001888275</v>
      </c>
      <c r="H56" s="27"/>
      <c r="I56" s="27"/>
      <c r="J56" s="27"/>
      <c r="K56" s="27"/>
      <c r="L56" s="6"/>
      <c r="M56" s="6"/>
    </row>
    <row r="57" spans="1:13">
      <c r="B57" s="5" t="s">
        <v>272</v>
      </c>
      <c r="C57" s="5" t="s">
        <v>83</v>
      </c>
      <c r="D57" s="27" t="s">
        <v>87</v>
      </c>
      <c r="E57" s="28">
        <v>65</v>
      </c>
      <c r="F57" s="26">
        <v>41.931499838828998</v>
      </c>
    </row>
    <row r="58" spans="1:13">
      <c r="B58" s="5" t="s">
        <v>319</v>
      </c>
      <c r="C58" s="5" t="s">
        <v>83</v>
      </c>
      <c r="D58" s="27" t="s">
        <v>92</v>
      </c>
      <c r="E58" s="28">
        <v>57.5</v>
      </c>
      <c r="F58" s="26">
        <v>39.628999084234202</v>
      </c>
    </row>
  </sheetData>
  <mergeCells count="21">
    <mergeCell ref="A39:J39"/>
    <mergeCell ref="L3:L4"/>
    <mergeCell ref="M3:M4"/>
    <mergeCell ref="A5:J5"/>
    <mergeCell ref="A8:J8"/>
    <mergeCell ref="A11:J11"/>
    <mergeCell ref="A14:J14"/>
    <mergeCell ref="A18:J18"/>
    <mergeCell ref="A21:J21"/>
    <mergeCell ref="A25:J25"/>
    <mergeCell ref="A33:J33"/>
    <mergeCell ref="A36:J36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WRPF ПЛ без экипировки</vt:lpstr>
      <vt:lpstr>WRPF Жим лежа без экип</vt:lpstr>
      <vt:lpstr>WRPF Тяга без экипировки</vt:lpstr>
      <vt:lpstr>WRPF Строгий подъём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2024-05-08T17:48:49Z</dcterms:modified>
</cp:coreProperties>
</file>