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4/Апрель/"/>
    </mc:Choice>
  </mc:AlternateContent>
  <xr:revisionPtr revIDLastSave="0" documentId="13_ncr:1_{F1C27E8F-942D-3947-871D-143BED5AA6E8}" xr6:coauthVersionLast="45" xr6:coauthVersionMax="45" xr10:uidLastSave="{00000000-0000-0000-0000-000000000000}"/>
  <bookViews>
    <workbookView xWindow="480" yWindow="460" windowWidth="28300" windowHeight="15920" activeTab="3" xr2:uid="{00000000-000D-0000-FFFF-FFFF00000000}"/>
  </bookViews>
  <sheets>
    <sheet name="IPL ПЛ без экипировки" sheetId="5" r:id="rId1"/>
    <sheet name="IPL Жим без экипировки" sheetId="7" r:id="rId2"/>
    <sheet name="IPL Тяга без экипировки" sheetId="8" r:id="rId3"/>
    <sheet name="СПР Подъем на бицепс" sheetId="15" r:id="rId4"/>
  </sheets>
  <definedNames>
    <definedName name="_FilterDatabase" localSheetId="0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5" l="1"/>
  <c r="K20" i="15"/>
  <c r="L17" i="15"/>
  <c r="K17" i="15"/>
  <c r="L16" i="15"/>
  <c r="K16" i="15"/>
  <c r="L15" i="15"/>
  <c r="K15" i="15"/>
  <c r="L12" i="15"/>
  <c r="K12" i="15"/>
  <c r="L9" i="15"/>
  <c r="K9" i="15"/>
  <c r="L6" i="15"/>
  <c r="K6" i="15"/>
  <c r="L9" i="8"/>
  <c r="K9" i="8"/>
  <c r="L6" i="8"/>
  <c r="K6" i="8"/>
  <c r="L22" i="7"/>
  <c r="K22" i="7"/>
  <c r="L19" i="7"/>
  <c r="K19" i="7"/>
  <c r="L16" i="7"/>
  <c r="K16" i="7"/>
  <c r="L15" i="7"/>
  <c r="K15" i="7"/>
  <c r="L14" i="7"/>
  <c r="K14" i="7"/>
  <c r="L11" i="7"/>
  <c r="K11" i="7"/>
  <c r="L10" i="7"/>
  <c r="K10" i="7"/>
  <c r="L9" i="7"/>
  <c r="K9" i="7"/>
  <c r="L6" i="7"/>
  <c r="K6" i="7"/>
  <c r="T36" i="5"/>
  <c r="S36" i="5"/>
  <c r="T33" i="5"/>
  <c r="S33" i="5"/>
  <c r="T30" i="5"/>
  <c r="S30" i="5"/>
  <c r="T27" i="5"/>
  <c r="S27" i="5"/>
  <c r="T26" i="5"/>
  <c r="S26" i="5"/>
  <c r="T23" i="5"/>
  <c r="S23" i="5"/>
  <c r="T22" i="5"/>
  <c r="S22" i="5"/>
  <c r="T21" i="5"/>
  <c r="S21" i="5"/>
  <c r="T20" i="5"/>
  <c r="S20" i="5"/>
  <c r="T17" i="5"/>
  <c r="S17" i="5"/>
  <c r="T16" i="5"/>
  <c r="S16" i="5"/>
  <c r="T13" i="5"/>
  <c r="S13" i="5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<sst xmlns="http://schemas.openxmlformats.org/spreadsheetml/2006/main" count="469" uniqueCount="178">
  <si>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</si>
  <si>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</si>
  <si>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</si>
  <si>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</si>
  <si>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</si>
  <si>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</si>
  <si>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</si>
  <si>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</si>
  <si>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</si>
  <si>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</si>
  <si>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</si>
  <si>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Девушки 15-19 (26.11.2008)/15</t>
  </si>
  <si>
    <t>51,10</t>
  </si>
  <si>
    <t>75,0</t>
  </si>
  <si>
    <t>80,0</t>
  </si>
  <si>
    <t>85,0</t>
  </si>
  <si>
    <t>40,0</t>
  </si>
  <si>
    <t>42,5</t>
  </si>
  <si>
    <t>45,0</t>
  </si>
  <si>
    <t>82,5</t>
  </si>
  <si>
    <t>90,0</t>
  </si>
  <si>
    <t>95,0</t>
  </si>
  <si>
    <t>Открытая (04.12.1991)/32</t>
  </si>
  <si>
    <t>52,00</t>
  </si>
  <si>
    <t>65,0</t>
  </si>
  <si>
    <t>70,0</t>
  </si>
  <si>
    <t>47,5</t>
  </si>
  <si>
    <t>50,0</t>
  </si>
  <si>
    <t>52,5</t>
  </si>
  <si>
    <t>ВЕСОВАЯ КАТЕГОРИЯ   56</t>
  </si>
  <si>
    <t>Девушки 15-19 (31.01.2007)/17</t>
  </si>
  <si>
    <t>53,00</t>
  </si>
  <si>
    <t>60,0</t>
  </si>
  <si>
    <t>67,5</t>
  </si>
  <si>
    <t>37,5</t>
  </si>
  <si>
    <t>ВЕСОВАЯ КАТЕГОРИЯ   67.5</t>
  </si>
  <si>
    <t>Девушки 15-19 (10.01.2006)/18</t>
  </si>
  <si>
    <t>64,10</t>
  </si>
  <si>
    <t>55,0</t>
  </si>
  <si>
    <t>30,0</t>
  </si>
  <si>
    <t>35,0</t>
  </si>
  <si>
    <t>77,5</t>
  </si>
  <si>
    <t>Юноши 15-19 (15.04.2008)/15</t>
  </si>
  <si>
    <t>57,5</t>
  </si>
  <si>
    <t>Юноши 15-19 (28.10.2011)/12</t>
  </si>
  <si>
    <t>28,00</t>
  </si>
  <si>
    <t>20,0</t>
  </si>
  <si>
    <t>22,5</t>
  </si>
  <si>
    <t>25,0</t>
  </si>
  <si>
    <t>Юноши 15-19 (11.01.2008)/16</t>
  </si>
  <si>
    <t>66,00</t>
  </si>
  <si>
    <t>100,0</t>
  </si>
  <si>
    <t>110,0</t>
  </si>
  <si>
    <t>120,0</t>
  </si>
  <si>
    <t>130,0</t>
  </si>
  <si>
    <t>135,0</t>
  </si>
  <si>
    <t>140,0</t>
  </si>
  <si>
    <t>Юноши 15-19 (29.12.2008)/15</t>
  </si>
  <si>
    <t>67,00</t>
  </si>
  <si>
    <t>112,5</t>
  </si>
  <si>
    <t>117,5</t>
  </si>
  <si>
    <t>122,5</t>
  </si>
  <si>
    <t>127,5</t>
  </si>
  <si>
    <t>Юноши 15-19 (23.09.2008)/15</t>
  </si>
  <si>
    <t>63,80</t>
  </si>
  <si>
    <t>87,5</t>
  </si>
  <si>
    <t>72,5</t>
  </si>
  <si>
    <t>97,5</t>
  </si>
  <si>
    <t>102,5</t>
  </si>
  <si>
    <t>Юноши 15-19 (05.05.2010)/13</t>
  </si>
  <si>
    <t>61,70</t>
  </si>
  <si>
    <t>ВЕСОВАЯ КАТЕГОРИЯ   75</t>
  </si>
  <si>
    <t>Юноши 15-19 (23.02.2007)/17</t>
  </si>
  <si>
    <t>70,00</t>
  </si>
  <si>
    <t>92,5</t>
  </si>
  <si>
    <t>62,5</t>
  </si>
  <si>
    <t>125,0</t>
  </si>
  <si>
    <t>Юноши 15-19 (23.01.2009)/15</t>
  </si>
  <si>
    <t>67,90</t>
  </si>
  <si>
    <t>107,5</t>
  </si>
  <si>
    <t>105,0</t>
  </si>
  <si>
    <t>ВЕСОВАЯ КАТЕГОРИЯ   82.5</t>
  </si>
  <si>
    <t>Юноши 15-19 (13.11.2008)/15</t>
  </si>
  <si>
    <t>82,50</t>
  </si>
  <si>
    <t>137,5</t>
  </si>
  <si>
    <t>ВЕСОВАЯ КАТЕГОРИЯ   90</t>
  </si>
  <si>
    <t>Юноши 15-19 (10.04.2007)/16</t>
  </si>
  <si>
    <t>86,00</t>
  </si>
  <si>
    <t>150,0</t>
  </si>
  <si>
    <t>155,0</t>
  </si>
  <si>
    <t>160,0</t>
  </si>
  <si>
    <t>ВЕСОВАЯ КАТЕГОРИЯ   100</t>
  </si>
  <si>
    <t>Юноши 15-19 (18.04.2006)/17</t>
  </si>
  <si>
    <t>99,00</t>
  </si>
  <si>
    <t>145,0</t>
  </si>
  <si>
    <t>1</t>
  </si>
  <si>
    <t>Редина Алина</t>
  </si>
  <si>
    <t>Сафонова Анастасия</t>
  </si>
  <si>
    <t>Маркова Анастасия</t>
  </si>
  <si>
    <t>Юрьева Ирина</t>
  </si>
  <si>
    <t>Сотников Иван</t>
  </si>
  <si>
    <t>2</t>
  </si>
  <si>
    <t>Казаченко Артур</t>
  </si>
  <si>
    <t>Медведев Матвей</t>
  </si>
  <si>
    <t>Косилов Денис</t>
  </si>
  <si>
    <t>3</t>
  </si>
  <si>
    <t>Старостин Вадим</t>
  </si>
  <si>
    <t>4</t>
  </si>
  <si>
    <t>Кривошеев Артур</t>
  </si>
  <si>
    <t>Кузнецов Дмитрий</t>
  </si>
  <si>
    <t>Хакимов Денис</t>
  </si>
  <si>
    <t>Сноровихин Максим</t>
  </si>
  <si>
    <t>Шиваренко Иван</t>
  </si>
  <si>
    <t>Тетерин Петр</t>
  </si>
  <si>
    <t>ВЕСОВАЯ КАТЕГОРИЯ   60</t>
  </si>
  <si>
    <t>Юноши 15-19 (10.10.2009)/14</t>
  </si>
  <si>
    <t>56,50</t>
  </si>
  <si>
    <t>Юноши 15-19 (09.09.2007)/16</t>
  </si>
  <si>
    <t>73,00</t>
  </si>
  <si>
    <t>Юноши 15-19 (22.12.2006)/17</t>
  </si>
  <si>
    <t>75,00</t>
  </si>
  <si>
    <t>Юноши 15-19 (25.11.2007)/16</t>
  </si>
  <si>
    <t>78,10</t>
  </si>
  <si>
    <t>Юноши 15-19 (20.11.2007)/16</t>
  </si>
  <si>
    <t>78,00</t>
  </si>
  <si>
    <t>82,40</t>
  </si>
  <si>
    <t>88,00</t>
  </si>
  <si>
    <t>115,0</t>
  </si>
  <si>
    <t>95,00</t>
  </si>
  <si>
    <t>Результат</t>
  </si>
  <si>
    <t>Кузнецов Максим</t>
  </si>
  <si>
    <t>Дроздов Егор</t>
  </si>
  <si>
    <t>Тараканов Даниил</t>
  </si>
  <si>
    <t>Черепанов Алексей</t>
  </si>
  <si>
    <t>Шипицын Матвей</t>
  </si>
  <si>
    <t>Еранцев Лев</t>
  </si>
  <si>
    <t>Мамруков Михаил</t>
  </si>
  <si>
    <t>Михайлов Алексей</t>
  </si>
  <si>
    <t>Спиридонов Андрей</t>
  </si>
  <si>
    <t>56,00</t>
  </si>
  <si>
    <t>175,0</t>
  </si>
  <si>
    <t>185,0</t>
  </si>
  <si>
    <t>192,5</t>
  </si>
  <si>
    <t>Корзенникова Ирина</t>
  </si>
  <si>
    <t>Открытая (11.12.1995)/28</t>
  </si>
  <si>
    <t>90,00</t>
  </si>
  <si>
    <t>Спиридонов Алексей</t>
  </si>
  <si>
    <t>27,5</t>
  </si>
  <si>
    <t>54,00</t>
  </si>
  <si>
    <t>65,90</t>
  </si>
  <si>
    <t>Пежемский Михаил</t>
  </si>
  <si>
    <t>Ларионов Александр</t>
  </si>
  <si>
    <t>Французов Александр</t>
  </si>
  <si>
    <t>Мастера 40-44 (03.04.1980)/44</t>
  </si>
  <si>
    <t>Мастера 45-49 (18.03.1977)/47</t>
  </si>
  <si>
    <t>Мастера 40-44 (09.11.1979)/44</t>
  </si>
  <si>
    <t>Мастера 55-59 (24.04.1965)/58</t>
  </si>
  <si>
    <t>Мастера 40-49 (03.04.1980)/44</t>
  </si>
  <si>
    <t>Мастера 40-49 (18.03.1977)/47</t>
  </si>
  <si>
    <t>Юноши 13-19 (26.04.2012)/11</t>
  </si>
  <si>
    <t>Юноши 13-19 (18.06.2006)/17</t>
  </si>
  <si>
    <t>Мастера 45-49 (07.01.1979)/45</t>
  </si>
  <si>
    <t>Юноши 13-19 (20.11.2007)/16</t>
  </si>
  <si>
    <t>Юноши 13-19 (25.11.2007)/16</t>
  </si>
  <si>
    <t>Открытый турнир «The Power of Kirensk Iron», посвященный памяти Александра Бекетова и Бориса Самойлова
IPL Пауэрлифтинг без экипировки
Киренск/Иркутская область, 06 апреля 2024</t>
  </si>
  <si>
    <t>Открытый турнир «The Power of Kirensk Iron», посвященный памяти Александра Бекетова и Бориса Самойлова
IPL Жим лежа без экипировки
Киренск/Иркутская область, 06 апреля 2024</t>
  </si>
  <si>
    <t>Открытый турнир «The Power of Kirensk Iron», посвященный памяти Александра Бекетова и Бориса Самойлова
IPL Становая тяга без экипировки
Киренск/Иркутская область, 06 апреля 2024</t>
  </si>
  <si>
    <t>Открытый турнир «The Power of Kirensk Iron», посвященный памяти Александра Бекетова и Бориса Самойлова
СПР Строгий подъем штанги на бицепс
Киренск/Иркутская область, 06 апреля 2024</t>
  </si>
  <si>
    <t>жим</t>
  </si>
  <si>
    <t>Иркутская область, Киренск</t>
  </si>
  <si>
    <t>№</t>
  </si>
  <si>
    <t xml:space="preserve">
Дата рождения/Возраст</t>
  </si>
  <si>
    <t>Возрастная группа</t>
  </si>
  <si>
    <t>T</t>
  </si>
  <si>
    <t>O</t>
  </si>
  <si>
    <t>M1</t>
  </si>
  <si>
    <t>M2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</si>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</sst>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>
    <pageSetUpPr fitToPage="1"/>
  </sheetPr>
  <dimension ref="A1:U38"/>
  <sheetViews>
    <sheetView topLeftCell="A4" workbookViewId="0">
      <selection activeCell="E37" sqref="E37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7.83203125" style="5" customWidth="1"/>
    <col min="4" max="4" width="20.83203125" style="5" bestFit="1" customWidth="1"/>
    <col min="5" max="5" width="10.1640625" style="19" bestFit="1" customWidth="1"/>
    <col min="6" max="6" width="31.5" style="5" customWidth="1"/>
    <col min="7" max="9" width="5.5" style="20" customWidth="1"/>
    <col min="10" max="14" width="4.5" style="20" customWidth="1"/>
    <col min="15" max="17" width="5.5" style="20" customWidth="1"/>
    <col min="18" max="18" width="4.5" style="20" customWidth="1"/>
    <col min="19" max="19" width="7.6640625" style="6" bestFit="1" customWidth="1"/>
    <col min="20" max="20" width="8.5" style="6" bestFit="1" customWidth="1"/>
    <col min="21" max="21" width="25" style="5" customWidth="1"/>
    <col min="22" max="16384" width="9.1640625" style="3"/>
  </cols>
  <sheetData>
    <row r="1" spans="1:21" s="2" customFormat="1" ht="59" customHeight="1">
      <c r="A1" s="41" t="s">
        <v>164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50" t="s">
        <v>170</v>
      </c>
      <c r="B3" s="35" t="s">
        <v>0</v>
      </c>
      <c r="C3" s="52" t="s">
        <v>171</v>
      </c>
      <c r="D3" s="52" t="s">
        <v>6</v>
      </c>
      <c r="E3" s="39" t="s">
        <v>172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39" t="s">
        <v>1</v>
      </c>
      <c r="T3" s="39" t="s">
        <v>3</v>
      </c>
      <c r="U3" s="54" t="s">
        <v>2</v>
      </c>
    </row>
    <row r="4" spans="1:21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0"/>
      <c r="T4" s="40"/>
      <c r="U4" s="55"/>
    </row>
    <row r="5" spans="1:21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22" t="s">
        <v>95</v>
      </c>
      <c r="B6" s="7" t="s">
        <v>96</v>
      </c>
      <c r="C6" s="7" t="s">
        <v>11</v>
      </c>
      <c r="D6" s="7" t="s">
        <v>12</v>
      </c>
      <c r="E6" s="8" t="s">
        <v>173</v>
      </c>
      <c r="F6" s="7" t="s">
        <v>169</v>
      </c>
      <c r="G6" s="21" t="s">
        <v>13</v>
      </c>
      <c r="H6" s="21" t="s">
        <v>14</v>
      </c>
      <c r="I6" s="21" t="s">
        <v>15</v>
      </c>
      <c r="J6" s="22"/>
      <c r="K6" s="21" t="s">
        <v>16</v>
      </c>
      <c r="L6" s="21" t="s">
        <v>17</v>
      </c>
      <c r="M6" s="23" t="s">
        <v>18</v>
      </c>
      <c r="N6" s="22"/>
      <c r="O6" s="21" t="s">
        <v>19</v>
      </c>
      <c r="P6" s="21" t="s">
        <v>20</v>
      </c>
      <c r="Q6" s="21" t="s">
        <v>21</v>
      </c>
      <c r="R6" s="22"/>
      <c r="S6" s="9" t="str">
        <f>"222,5"</f>
        <v>222,5</v>
      </c>
      <c r="T6" s="9" t="str">
        <f>"281,1287"</f>
        <v>281,1287</v>
      </c>
      <c r="U6" s="7"/>
    </row>
    <row r="7" spans="1:21">
      <c r="A7" s="25" t="s">
        <v>95</v>
      </c>
      <c r="B7" s="10" t="s">
        <v>97</v>
      </c>
      <c r="C7" s="10" t="s">
        <v>22</v>
      </c>
      <c r="D7" s="10" t="s">
        <v>23</v>
      </c>
      <c r="E7" s="11" t="s">
        <v>174</v>
      </c>
      <c r="F7" s="10" t="s">
        <v>169</v>
      </c>
      <c r="G7" s="24" t="s">
        <v>24</v>
      </c>
      <c r="H7" s="24" t="s">
        <v>25</v>
      </c>
      <c r="I7" s="24" t="s">
        <v>13</v>
      </c>
      <c r="J7" s="25"/>
      <c r="K7" s="24" t="s">
        <v>26</v>
      </c>
      <c r="L7" s="24" t="s">
        <v>27</v>
      </c>
      <c r="M7" s="24" t="s">
        <v>28</v>
      </c>
      <c r="N7" s="25"/>
      <c r="O7" s="24" t="s">
        <v>25</v>
      </c>
      <c r="P7" s="24" t="s">
        <v>14</v>
      </c>
      <c r="Q7" s="24" t="s">
        <v>20</v>
      </c>
      <c r="R7" s="25"/>
      <c r="S7" s="12" t="str">
        <f>"217,5"</f>
        <v>217,5</v>
      </c>
      <c r="T7" s="12" t="str">
        <f>"271,1355"</f>
        <v>271,1355</v>
      </c>
      <c r="U7" s="10"/>
    </row>
    <row r="9" spans="1:21" ht="16">
      <c r="A9" s="33" t="s">
        <v>29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1">
      <c r="A10" s="27" t="s">
        <v>95</v>
      </c>
      <c r="B10" s="13" t="s">
        <v>98</v>
      </c>
      <c r="C10" s="13" t="s">
        <v>30</v>
      </c>
      <c r="D10" s="13" t="s">
        <v>31</v>
      </c>
      <c r="E10" s="14" t="s">
        <v>173</v>
      </c>
      <c r="F10" s="13" t="s">
        <v>169</v>
      </c>
      <c r="G10" s="26" t="s">
        <v>32</v>
      </c>
      <c r="H10" s="26" t="s">
        <v>24</v>
      </c>
      <c r="I10" s="26" t="s">
        <v>33</v>
      </c>
      <c r="J10" s="27"/>
      <c r="K10" s="26" t="s">
        <v>34</v>
      </c>
      <c r="L10" s="26" t="s">
        <v>16</v>
      </c>
      <c r="M10" s="28" t="s">
        <v>17</v>
      </c>
      <c r="N10" s="27"/>
      <c r="O10" s="26" t="s">
        <v>24</v>
      </c>
      <c r="P10" s="26" t="s">
        <v>25</v>
      </c>
      <c r="Q10" s="26" t="s">
        <v>13</v>
      </c>
      <c r="R10" s="27"/>
      <c r="S10" s="15" t="str">
        <f>"182,5"</f>
        <v>182,5</v>
      </c>
      <c r="T10" s="15" t="str">
        <f>"224,1830"</f>
        <v>224,1830</v>
      </c>
      <c r="U10" s="13"/>
    </row>
    <row r="12" spans="1:21" ht="16">
      <c r="A12" s="33" t="s">
        <v>35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>
      <c r="A13" s="27" t="s">
        <v>95</v>
      </c>
      <c r="B13" s="13" t="s">
        <v>99</v>
      </c>
      <c r="C13" s="13" t="s">
        <v>36</v>
      </c>
      <c r="D13" s="13" t="s">
        <v>37</v>
      </c>
      <c r="E13" s="14" t="s">
        <v>173</v>
      </c>
      <c r="F13" s="13" t="s">
        <v>169</v>
      </c>
      <c r="G13" s="26" t="s">
        <v>38</v>
      </c>
      <c r="H13" s="26" t="s">
        <v>32</v>
      </c>
      <c r="I13" s="26" t="s">
        <v>24</v>
      </c>
      <c r="J13" s="27"/>
      <c r="K13" s="26" t="s">
        <v>39</v>
      </c>
      <c r="L13" s="26" t="s">
        <v>40</v>
      </c>
      <c r="M13" s="28" t="s">
        <v>16</v>
      </c>
      <c r="N13" s="27"/>
      <c r="O13" s="26" t="s">
        <v>41</v>
      </c>
      <c r="P13" s="26" t="s">
        <v>14</v>
      </c>
      <c r="Q13" s="28" t="s">
        <v>20</v>
      </c>
      <c r="R13" s="27"/>
      <c r="S13" s="15" t="str">
        <f>"180,0"</f>
        <v>180,0</v>
      </c>
      <c r="T13" s="15" t="str">
        <f>"190,8180"</f>
        <v>190,8180</v>
      </c>
      <c r="U13" s="13" t="s">
        <v>152</v>
      </c>
    </row>
    <row r="15" spans="1:21" ht="16">
      <c r="A15" s="33" t="s">
        <v>10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1">
      <c r="A16" s="22" t="s">
        <v>95</v>
      </c>
      <c r="B16" s="7" t="s">
        <v>100</v>
      </c>
      <c r="C16" s="7" t="s">
        <v>42</v>
      </c>
      <c r="D16" s="7" t="s">
        <v>23</v>
      </c>
      <c r="E16" s="8" t="s">
        <v>173</v>
      </c>
      <c r="F16" s="7" t="s">
        <v>169</v>
      </c>
      <c r="G16" s="21" t="s">
        <v>27</v>
      </c>
      <c r="H16" s="23" t="s">
        <v>38</v>
      </c>
      <c r="I16" s="21" t="s">
        <v>43</v>
      </c>
      <c r="J16" s="22"/>
      <c r="K16" s="21" t="s">
        <v>18</v>
      </c>
      <c r="L16" s="21" t="s">
        <v>26</v>
      </c>
      <c r="M16" s="21" t="s">
        <v>27</v>
      </c>
      <c r="N16" s="22"/>
      <c r="O16" s="21" t="s">
        <v>32</v>
      </c>
      <c r="P16" s="21" t="s">
        <v>41</v>
      </c>
      <c r="Q16" s="21" t="s">
        <v>19</v>
      </c>
      <c r="R16" s="22"/>
      <c r="S16" s="9" t="str">
        <f>"190,0"</f>
        <v>190,0</v>
      </c>
      <c r="T16" s="9" t="str">
        <f>"186,4470"</f>
        <v>186,4470</v>
      </c>
      <c r="U16" s="7" t="s">
        <v>152</v>
      </c>
    </row>
    <row r="17" spans="1:21">
      <c r="A17" s="25" t="s">
        <v>101</v>
      </c>
      <c r="B17" s="10" t="s">
        <v>102</v>
      </c>
      <c r="C17" s="10" t="s">
        <v>44</v>
      </c>
      <c r="D17" s="10" t="s">
        <v>45</v>
      </c>
      <c r="E17" s="11" t="s">
        <v>173</v>
      </c>
      <c r="F17" s="10" t="s">
        <v>169</v>
      </c>
      <c r="G17" s="24" t="s">
        <v>39</v>
      </c>
      <c r="H17" s="24" t="s">
        <v>40</v>
      </c>
      <c r="I17" s="29" t="s">
        <v>16</v>
      </c>
      <c r="J17" s="25"/>
      <c r="K17" s="24" t="s">
        <v>46</v>
      </c>
      <c r="L17" s="24" t="s">
        <v>47</v>
      </c>
      <c r="M17" s="29" t="s">
        <v>48</v>
      </c>
      <c r="N17" s="25"/>
      <c r="O17" s="24" t="s">
        <v>40</v>
      </c>
      <c r="P17" s="24" t="s">
        <v>18</v>
      </c>
      <c r="Q17" s="29" t="s">
        <v>27</v>
      </c>
      <c r="R17" s="25"/>
      <c r="S17" s="12" t="str">
        <f>"102,5"</f>
        <v>102,5</v>
      </c>
      <c r="T17" s="12" t="str">
        <f>"136,8785"</f>
        <v>136,8785</v>
      </c>
      <c r="U17" s="10"/>
    </row>
    <row r="19" spans="1:21" ht="16">
      <c r="A19" s="33" t="s">
        <v>35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1">
      <c r="A20" s="22" t="s">
        <v>95</v>
      </c>
      <c r="B20" s="7" t="s">
        <v>103</v>
      </c>
      <c r="C20" s="7" t="s">
        <v>49</v>
      </c>
      <c r="D20" s="7" t="s">
        <v>50</v>
      </c>
      <c r="E20" s="8" t="s">
        <v>173</v>
      </c>
      <c r="F20" s="7" t="s">
        <v>169</v>
      </c>
      <c r="G20" s="21" t="s">
        <v>51</v>
      </c>
      <c r="H20" s="21" t="s">
        <v>52</v>
      </c>
      <c r="I20" s="21" t="s">
        <v>53</v>
      </c>
      <c r="J20" s="22"/>
      <c r="K20" s="21" t="s">
        <v>25</v>
      </c>
      <c r="L20" s="21" t="s">
        <v>13</v>
      </c>
      <c r="M20" s="21" t="s">
        <v>14</v>
      </c>
      <c r="N20" s="22"/>
      <c r="O20" s="21" t="s">
        <v>54</v>
      </c>
      <c r="P20" s="21" t="s">
        <v>55</v>
      </c>
      <c r="Q20" s="21" t="s">
        <v>56</v>
      </c>
      <c r="R20" s="22"/>
      <c r="S20" s="9" t="str">
        <f>"340,0"</f>
        <v>340,0</v>
      </c>
      <c r="T20" s="9" t="str">
        <f>"266,9680"</f>
        <v>266,9680</v>
      </c>
      <c r="U20" s="7"/>
    </row>
    <row r="21" spans="1:21">
      <c r="A21" s="31" t="s">
        <v>101</v>
      </c>
      <c r="B21" s="16" t="s">
        <v>104</v>
      </c>
      <c r="C21" s="16" t="s">
        <v>57</v>
      </c>
      <c r="D21" s="16" t="s">
        <v>58</v>
      </c>
      <c r="E21" s="17" t="s">
        <v>173</v>
      </c>
      <c r="F21" s="16" t="s">
        <v>169</v>
      </c>
      <c r="G21" s="30" t="s">
        <v>59</v>
      </c>
      <c r="H21" s="30" t="s">
        <v>60</v>
      </c>
      <c r="I21" s="30" t="s">
        <v>61</v>
      </c>
      <c r="J21" s="31"/>
      <c r="K21" s="30" t="s">
        <v>25</v>
      </c>
      <c r="L21" s="30" t="s">
        <v>13</v>
      </c>
      <c r="M21" s="32" t="s">
        <v>14</v>
      </c>
      <c r="N21" s="31"/>
      <c r="O21" s="30" t="s">
        <v>53</v>
      </c>
      <c r="P21" s="30" t="s">
        <v>62</v>
      </c>
      <c r="Q21" s="30" t="s">
        <v>55</v>
      </c>
      <c r="R21" s="31"/>
      <c r="S21" s="18" t="str">
        <f>"332,5"</f>
        <v>332,5</v>
      </c>
      <c r="T21" s="18" t="str">
        <f>"257,8870"</f>
        <v>257,8870</v>
      </c>
      <c r="U21" s="16"/>
    </row>
    <row r="22" spans="1:21">
      <c r="A22" s="31" t="s">
        <v>105</v>
      </c>
      <c r="B22" s="16" t="s">
        <v>106</v>
      </c>
      <c r="C22" s="16" t="s">
        <v>63</v>
      </c>
      <c r="D22" s="16" t="s">
        <v>64</v>
      </c>
      <c r="E22" s="17" t="s">
        <v>173</v>
      </c>
      <c r="F22" s="16" t="s">
        <v>169</v>
      </c>
      <c r="G22" s="30" t="s">
        <v>19</v>
      </c>
      <c r="H22" s="30" t="s">
        <v>65</v>
      </c>
      <c r="I22" s="30" t="s">
        <v>20</v>
      </c>
      <c r="J22" s="31"/>
      <c r="K22" s="30" t="s">
        <v>24</v>
      </c>
      <c r="L22" s="30" t="s">
        <v>25</v>
      </c>
      <c r="M22" s="30" t="s">
        <v>66</v>
      </c>
      <c r="N22" s="31"/>
      <c r="O22" s="32" t="s">
        <v>67</v>
      </c>
      <c r="P22" s="30" t="s">
        <v>68</v>
      </c>
      <c r="Q22" s="30" t="s">
        <v>52</v>
      </c>
      <c r="R22" s="31"/>
      <c r="S22" s="18" t="str">
        <f>"272,5"</f>
        <v>272,5</v>
      </c>
      <c r="T22" s="18" t="str">
        <f>"220,1255"</f>
        <v>220,1255</v>
      </c>
      <c r="U22" s="16"/>
    </row>
    <row r="23" spans="1:21">
      <c r="A23" s="25" t="s">
        <v>107</v>
      </c>
      <c r="B23" s="10" t="s">
        <v>108</v>
      </c>
      <c r="C23" s="10" t="s">
        <v>69</v>
      </c>
      <c r="D23" s="10" t="s">
        <v>70</v>
      </c>
      <c r="E23" s="11" t="s">
        <v>173</v>
      </c>
      <c r="F23" s="10" t="s">
        <v>169</v>
      </c>
      <c r="G23" s="24" t="s">
        <v>32</v>
      </c>
      <c r="H23" s="24" t="s">
        <v>33</v>
      </c>
      <c r="I23" s="24" t="s">
        <v>25</v>
      </c>
      <c r="J23" s="25"/>
      <c r="K23" s="24" t="s">
        <v>16</v>
      </c>
      <c r="L23" s="24" t="s">
        <v>17</v>
      </c>
      <c r="M23" s="29" t="s">
        <v>18</v>
      </c>
      <c r="N23" s="25"/>
      <c r="O23" s="24" t="s">
        <v>25</v>
      </c>
      <c r="P23" s="24" t="s">
        <v>41</v>
      </c>
      <c r="Q23" s="24" t="s">
        <v>14</v>
      </c>
      <c r="R23" s="25"/>
      <c r="S23" s="12" t="str">
        <f>"192,5"</f>
        <v>192,5</v>
      </c>
      <c r="T23" s="12" t="str">
        <f>"160,1023"</f>
        <v>160,1023</v>
      </c>
      <c r="U23" s="10"/>
    </row>
    <row r="25" spans="1:21" ht="16">
      <c r="A25" s="33" t="s">
        <v>71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1">
      <c r="A26" s="22" t="s">
        <v>95</v>
      </c>
      <c r="B26" s="7" t="s">
        <v>109</v>
      </c>
      <c r="C26" s="7" t="s">
        <v>72</v>
      </c>
      <c r="D26" s="7" t="s">
        <v>73</v>
      </c>
      <c r="E26" s="8" t="s">
        <v>173</v>
      </c>
      <c r="F26" s="7" t="s">
        <v>169</v>
      </c>
      <c r="G26" s="21" t="s">
        <v>14</v>
      </c>
      <c r="H26" s="21" t="s">
        <v>15</v>
      </c>
      <c r="I26" s="21" t="s">
        <v>74</v>
      </c>
      <c r="J26" s="22"/>
      <c r="K26" s="21" t="s">
        <v>32</v>
      </c>
      <c r="L26" s="21" t="s">
        <v>75</v>
      </c>
      <c r="M26" s="23" t="s">
        <v>24</v>
      </c>
      <c r="N26" s="22"/>
      <c r="O26" s="21" t="s">
        <v>60</v>
      </c>
      <c r="P26" s="21" t="s">
        <v>76</v>
      </c>
      <c r="Q26" s="21" t="s">
        <v>54</v>
      </c>
      <c r="R26" s="22"/>
      <c r="S26" s="9" t="str">
        <f>"285,0"</f>
        <v>285,0</v>
      </c>
      <c r="T26" s="9" t="str">
        <f>"213,5790"</f>
        <v>213,5790</v>
      </c>
      <c r="U26" s="7" t="s">
        <v>152</v>
      </c>
    </row>
    <row r="27" spans="1:21">
      <c r="A27" s="25" t="s">
        <v>101</v>
      </c>
      <c r="B27" s="10" t="s">
        <v>110</v>
      </c>
      <c r="C27" s="10" t="s">
        <v>77</v>
      </c>
      <c r="D27" s="10" t="s">
        <v>78</v>
      </c>
      <c r="E27" s="11" t="s">
        <v>173</v>
      </c>
      <c r="F27" s="10" t="s">
        <v>169</v>
      </c>
      <c r="G27" s="24" t="s">
        <v>68</v>
      </c>
      <c r="H27" s="29" t="s">
        <v>79</v>
      </c>
      <c r="I27" s="24" t="s">
        <v>52</v>
      </c>
      <c r="J27" s="25"/>
      <c r="K27" s="24" t="s">
        <v>38</v>
      </c>
      <c r="L27" s="24" t="s">
        <v>43</v>
      </c>
      <c r="M27" s="29" t="s">
        <v>32</v>
      </c>
      <c r="N27" s="25"/>
      <c r="O27" s="24" t="s">
        <v>51</v>
      </c>
      <c r="P27" s="24" t="s">
        <v>80</v>
      </c>
      <c r="Q27" s="29" t="s">
        <v>52</v>
      </c>
      <c r="R27" s="25"/>
      <c r="S27" s="12" t="str">
        <f>"272,5"</f>
        <v>272,5</v>
      </c>
      <c r="T27" s="12" t="str">
        <f>"209,1165"</f>
        <v>209,1165</v>
      </c>
      <c r="U27" s="10"/>
    </row>
    <row r="29" spans="1:21" ht="16">
      <c r="A29" s="33" t="s">
        <v>81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>
      <c r="A30" s="27" t="s">
        <v>95</v>
      </c>
      <c r="B30" s="13" t="s">
        <v>111</v>
      </c>
      <c r="C30" s="13" t="s">
        <v>82</v>
      </c>
      <c r="D30" s="13" t="s">
        <v>83</v>
      </c>
      <c r="E30" s="14" t="s">
        <v>173</v>
      </c>
      <c r="F30" s="13" t="s">
        <v>169</v>
      </c>
      <c r="G30" s="26" t="s">
        <v>51</v>
      </c>
      <c r="H30" s="26" t="s">
        <v>79</v>
      </c>
      <c r="I30" s="26" t="s">
        <v>60</v>
      </c>
      <c r="J30" s="27"/>
      <c r="K30" s="26" t="s">
        <v>38</v>
      </c>
      <c r="L30" s="26" t="s">
        <v>43</v>
      </c>
      <c r="M30" s="28" t="s">
        <v>75</v>
      </c>
      <c r="N30" s="27"/>
      <c r="O30" s="26" t="s">
        <v>61</v>
      </c>
      <c r="P30" s="26" t="s">
        <v>54</v>
      </c>
      <c r="Q30" s="26" t="s">
        <v>84</v>
      </c>
      <c r="R30" s="27"/>
      <c r="S30" s="15" t="str">
        <f>"312,5"</f>
        <v>312,5</v>
      </c>
      <c r="T30" s="15" t="str">
        <f>"209,3438"</f>
        <v>209,3438</v>
      </c>
      <c r="U30" s="13"/>
    </row>
    <row r="32" spans="1:21" ht="16">
      <c r="A32" s="33" t="s">
        <v>85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21">
      <c r="A33" s="27" t="s">
        <v>95</v>
      </c>
      <c r="B33" s="13" t="s">
        <v>112</v>
      </c>
      <c r="C33" s="13" t="s">
        <v>86</v>
      </c>
      <c r="D33" s="13" t="s">
        <v>87</v>
      </c>
      <c r="E33" s="14" t="s">
        <v>173</v>
      </c>
      <c r="F33" s="13" t="s">
        <v>169</v>
      </c>
      <c r="G33" s="26" t="s">
        <v>62</v>
      </c>
      <c r="H33" s="26" t="s">
        <v>55</v>
      </c>
      <c r="I33" s="26" t="s">
        <v>56</v>
      </c>
      <c r="J33" s="27"/>
      <c r="K33" s="26" t="s">
        <v>41</v>
      </c>
      <c r="L33" s="26" t="s">
        <v>19</v>
      </c>
      <c r="M33" s="26" t="s">
        <v>15</v>
      </c>
      <c r="N33" s="27"/>
      <c r="O33" s="26" t="s">
        <v>88</v>
      </c>
      <c r="P33" s="26" t="s">
        <v>89</v>
      </c>
      <c r="Q33" s="28" t="s">
        <v>90</v>
      </c>
      <c r="R33" s="27"/>
      <c r="S33" s="15" t="str">
        <f>"380,0"</f>
        <v>380,0</v>
      </c>
      <c r="T33" s="15" t="str">
        <f>"248,5200"</f>
        <v>248,5200</v>
      </c>
      <c r="U33" s="13"/>
    </row>
    <row r="35" spans="1:21" ht="16">
      <c r="A35" s="33" t="s">
        <v>91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21">
      <c r="A36" s="27" t="s">
        <v>95</v>
      </c>
      <c r="B36" s="13" t="s">
        <v>113</v>
      </c>
      <c r="C36" s="13" t="s">
        <v>92</v>
      </c>
      <c r="D36" s="13" t="s">
        <v>93</v>
      </c>
      <c r="E36" s="14" t="s">
        <v>173</v>
      </c>
      <c r="F36" s="13" t="s">
        <v>169</v>
      </c>
      <c r="G36" s="28" t="s">
        <v>21</v>
      </c>
      <c r="H36" s="26" t="s">
        <v>67</v>
      </c>
      <c r="I36" s="26" t="s">
        <v>51</v>
      </c>
      <c r="J36" s="27"/>
      <c r="K36" s="26" t="s">
        <v>24</v>
      </c>
      <c r="L36" s="26" t="s">
        <v>25</v>
      </c>
      <c r="M36" s="26" t="s">
        <v>66</v>
      </c>
      <c r="N36" s="27"/>
      <c r="O36" s="26" t="s">
        <v>53</v>
      </c>
      <c r="P36" s="26" t="s">
        <v>56</v>
      </c>
      <c r="Q36" s="26" t="s">
        <v>94</v>
      </c>
      <c r="R36" s="27"/>
      <c r="S36" s="15" t="str">
        <f>"317,5"</f>
        <v>317,5</v>
      </c>
      <c r="T36" s="15" t="str">
        <f>"194,0243"</f>
        <v>194,0243</v>
      </c>
      <c r="U36" s="13" t="s">
        <v>152</v>
      </c>
    </row>
    <row r="38" spans="1:21">
      <c r="E38" s="5"/>
      <c r="F38" s="19"/>
      <c r="G38" s="5"/>
    </row>
  </sheetData>
  <mergeCells count="22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5:R25"/>
    <mergeCell ref="A29:R29"/>
    <mergeCell ref="A32:R32"/>
    <mergeCell ref="A35:R35"/>
    <mergeCell ref="B3:B4"/>
    <mergeCell ref="A5:R5"/>
    <mergeCell ref="A9:R9"/>
    <mergeCell ref="A12:R12"/>
    <mergeCell ref="A15:R15"/>
    <mergeCell ref="A19:R19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"/>
  <sheetViews>
    <sheetView workbookViewId="0">
      <selection activeCell="E23" sqref="E23"/>
    </sheetView>
  </sheetViews>
  <sheetFormatPr baseColWidth="10" defaultColWidth="9.1640625" defaultRowHeight="13"/>
  <cols>
    <col min="1" max="1" width="7.1640625" style="5" bestFit="1" customWidth="1"/>
    <col min="2" max="2" width="20.33203125" style="5" customWidth="1"/>
    <col min="3" max="3" width="28.6640625" style="5" bestFit="1" customWidth="1"/>
    <col min="4" max="4" width="20.83203125" style="5" bestFit="1" customWidth="1"/>
    <col min="5" max="5" width="10.1640625" style="19" bestFit="1" customWidth="1"/>
    <col min="6" max="6" width="29.83203125" style="5" bestFit="1" customWidth="1"/>
    <col min="7" max="9" width="5.5" style="20" customWidth="1"/>
    <col min="10" max="10" width="4.5" style="20" customWidth="1"/>
    <col min="11" max="11" width="10.5" style="6" bestFit="1" customWidth="1"/>
    <col min="12" max="12" width="7.664062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41" t="s">
        <v>165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9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170</v>
      </c>
      <c r="B3" s="35" t="s">
        <v>0</v>
      </c>
      <c r="C3" s="52" t="s">
        <v>171</v>
      </c>
      <c r="D3" s="52" t="s">
        <v>6</v>
      </c>
      <c r="E3" s="39" t="s">
        <v>172</v>
      </c>
      <c r="F3" s="49" t="s">
        <v>5</v>
      </c>
      <c r="G3" s="49" t="s">
        <v>8</v>
      </c>
      <c r="H3" s="49"/>
      <c r="I3" s="49"/>
      <c r="J3" s="49"/>
      <c r="K3" s="39" t="s">
        <v>129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114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27" t="s">
        <v>95</v>
      </c>
      <c r="B6" s="13" t="s">
        <v>130</v>
      </c>
      <c r="C6" s="13" t="s">
        <v>115</v>
      </c>
      <c r="D6" s="13" t="s">
        <v>116</v>
      </c>
      <c r="E6" s="14" t="s">
        <v>173</v>
      </c>
      <c r="F6" s="13" t="s">
        <v>169</v>
      </c>
      <c r="G6" s="26" t="s">
        <v>16</v>
      </c>
      <c r="H6" s="26" t="s">
        <v>26</v>
      </c>
      <c r="I6" s="26" t="s">
        <v>28</v>
      </c>
      <c r="J6" s="27"/>
      <c r="K6" s="15" t="str">
        <f>"52,5"</f>
        <v>52,5</v>
      </c>
      <c r="L6" s="15" t="str">
        <f>"47,3812"</f>
        <v>47,3812</v>
      </c>
      <c r="M6" s="13"/>
    </row>
    <row r="8" spans="1:13" ht="16">
      <c r="A8" s="33" t="s">
        <v>71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2" t="s">
        <v>95</v>
      </c>
      <c r="B9" s="7" t="s">
        <v>131</v>
      </c>
      <c r="C9" s="7" t="s">
        <v>117</v>
      </c>
      <c r="D9" s="7" t="s">
        <v>118</v>
      </c>
      <c r="E9" s="8" t="s">
        <v>173</v>
      </c>
      <c r="F9" s="7" t="s">
        <v>169</v>
      </c>
      <c r="G9" s="21" t="s">
        <v>79</v>
      </c>
      <c r="H9" s="21" t="s">
        <v>52</v>
      </c>
      <c r="I9" s="21" t="s">
        <v>59</v>
      </c>
      <c r="J9" s="22"/>
      <c r="K9" s="9" t="str">
        <f>"112,5"</f>
        <v>112,5</v>
      </c>
      <c r="L9" s="9" t="str">
        <f>"81,7200"</f>
        <v>81,7200</v>
      </c>
      <c r="M9" s="7"/>
    </row>
    <row r="10" spans="1:13">
      <c r="A10" s="31" t="s">
        <v>101</v>
      </c>
      <c r="B10" s="16" t="s">
        <v>132</v>
      </c>
      <c r="C10" s="16" t="s">
        <v>119</v>
      </c>
      <c r="D10" s="16" t="s">
        <v>73</v>
      </c>
      <c r="E10" s="17" t="s">
        <v>173</v>
      </c>
      <c r="F10" s="16" t="s">
        <v>169</v>
      </c>
      <c r="G10" s="30" t="s">
        <v>25</v>
      </c>
      <c r="H10" s="30" t="s">
        <v>13</v>
      </c>
      <c r="I10" s="32" t="s">
        <v>41</v>
      </c>
      <c r="J10" s="31"/>
      <c r="K10" s="18" t="str">
        <f>"75,0"</f>
        <v>75,0</v>
      </c>
      <c r="L10" s="18" t="str">
        <f>"56,2050"</f>
        <v>56,2050</v>
      </c>
      <c r="M10" s="16" t="s">
        <v>152</v>
      </c>
    </row>
    <row r="11" spans="1:13">
      <c r="A11" s="25" t="s">
        <v>95</v>
      </c>
      <c r="B11" s="10" t="s">
        <v>133</v>
      </c>
      <c r="C11" s="10" t="s">
        <v>153</v>
      </c>
      <c r="D11" s="10" t="s">
        <v>120</v>
      </c>
      <c r="E11" s="11" t="s">
        <v>175</v>
      </c>
      <c r="F11" s="10" t="s">
        <v>169</v>
      </c>
      <c r="G11" s="24" t="s">
        <v>80</v>
      </c>
      <c r="H11" s="24" t="s">
        <v>59</v>
      </c>
      <c r="I11" s="24" t="s">
        <v>53</v>
      </c>
      <c r="J11" s="25"/>
      <c r="K11" s="12" t="str">
        <f>"120,0"</f>
        <v>120,0</v>
      </c>
      <c r="L11" s="12" t="str">
        <f>"89,2745"</f>
        <v>89,2745</v>
      </c>
      <c r="M11" s="10"/>
    </row>
    <row r="13" spans="1:13" ht="16">
      <c r="A13" s="33" t="s">
        <v>81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3">
      <c r="A14" s="22" t="s">
        <v>95</v>
      </c>
      <c r="B14" s="7" t="s">
        <v>134</v>
      </c>
      <c r="C14" s="7" t="s">
        <v>121</v>
      </c>
      <c r="D14" s="7" t="s">
        <v>122</v>
      </c>
      <c r="E14" s="8" t="s">
        <v>173</v>
      </c>
      <c r="F14" s="7" t="s">
        <v>169</v>
      </c>
      <c r="G14" s="21" t="s">
        <v>20</v>
      </c>
      <c r="H14" s="21" t="s">
        <v>21</v>
      </c>
      <c r="I14" s="21" t="s">
        <v>51</v>
      </c>
      <c r="J14" s="22"/>
      <c r="K14" s="9" t="str">
        <f>"100,0"</f>
        <v>100,0</v>
      </c>
      <c r="L14" s="9" t="str">
        <f>"69,3300"</f>
        <v>69,3300</v>
      </c>
      <c r="M14" s="7"/>
    </row>
    <row r="15" spans="1:13">
      <c r="A15" s="31" t="s">
        <v>101</v>
      </c>
      <c r="B15" s="16" t="s">
        <v>135</v>
      </c>
      <c r="C15" s="16" t="s">
        <v>123</v>
      </c>
      <c r="D15" s="16" t="s">
        <v>124</v>
      </c>
      <c r="E15" s="17" t="s">
        <v>173</v>
      </c>
      <c r="F15" s="16" t="s">
        <v>169</v>
      </c>
      <c r="G15" s="30" t="s">
        <v>15</v>
      </c>
      <c r="H15" s="30" t="s">
        <v>20</v>
      </c>
      <c r="I15" s="32" t="s">
        <v>74</v>
      </c>
      <c r="J15" s="31"/>
      <c r="K15" s="18" t="str">
        <f>"90,0"</f>
        <v>90,0</v>
      </c>
      <c r="L15" s="18" t="str">
        <f>"62,4510"</f>
        <v>62,4510</v>
      </c>
      <c r="M15" s="16"/>
    </row>
    <row r="16" spans="1:13">
      <c r="A16" s="25" t="s">
        <v>95</v>
      </c>
      <c r="B16" s="10" t="s">
        <v>136</v>
      </c>
      <c r="C16" s="10" t="s">
        <v>154</v>
      </c>
      <c r="D16" s="10" t="s">
        <v>125</v>
      </c>
      <c r="E16" s="11" t="s">
        <v>176</v>
      </c>
      <c r="F16" s="10" t="s">
        <v>169</v>
      </c>
      <c r="G16" s="24" t="s">
        <v>53</v>
      </c>
      <c r="H16" s="29" t="s">
        <v>61</v>
      </c>
      <c r="I16" s="24" t="s">
        <v>61</v>
      </c>
      <c r="J16" s="25"/>
      <c r="K16" s="12" t="str">
        <f>"122,5"</f>
        <v>122,5</v>
      </c>
      <c r="L16" s="12" t="str">
        <f>"90,0079"</f>
        <v>90,0079</v>
      </c>
      <c r="M16" s="10"/>
    </row>
    <row r="18" spans="1:13" ht="16">
      <c r="A18" s="33" t="s">
        <v>85</v>
      </c>
      <c r="B18" s="33"/>
      <c r="C18" s="34"/>
      <c r="D18" s="34"/>
      <c r="E18" s="34"/>
      <c r="F18" s="34"/>
      <c r="G18" s="34"/>
      <c r="H18" s="34"/>
      <c r="I18" s="34"/>
      <c r="J18" s="34"/>
    </row>
    <row r="19" spans="1:13">
      <c r="A19" s="27" t="s">
        <v>95</v>
      </c>
      <c r="B19" s="13" t="s">
        <v>137</v>
      </c>
      <c r="C19" s="13" t="s">
        <v>155</v>
      </c>
      <c r="D19" s="13" t="s">
        <v>126</v>
      </c>
      <c r="E19" s="14" t="s">
        <v>175</v>
      </c>
      <c r="F19" s="13" t="s">
        <v>169</v>
      </c>
      <c r="G19" s="26" t="s">
        <v>127</v>
      </c>
      <c r="H19" s="26" t="s">
        <v>60</v>
      </c>
      <c r="I19" s="26" t="s">
        <v>61</v>
      </c>
      <c r="J19" s="27"/>
      <c r="K19" s="15" t="str">
        <f>"122,5"</f>
        <v>122,5</v>
      </c>
      <c r="L19" s="15" t="str">
        <f>"82,6042"</f>
        <v>82,6042</v>
      </c>
      <c r="M19" s="13" t="s">
        <v>152</v>
      </c>
    </row>
    <row r="21" spans="1:13" ht="16">
      <c r="A21" s="33" t="s">
        <v>91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27" t="s">
        <v>95</v>
      </c>
      <c r="B22" s="13" t="s">
        <v>138</v>
      </c>
      <c r="C22" s="13" t="s">
        <v>156</v>
      </c>
      <c r="D22" s="13" t="s">
        <v>128</v>
      </c>
      <c r="E22" s="14" t="s">
        <v>177</v>
      </c>
      <c r="F22" s="13" t="s">
        <v>169</v>
      </c>
      <c r="G22" s="26" t="s">
        <v>25</v>
      </c>
      <c r="H22" s="26" t="s">
        <v>13</v>
      </c>
      <c r="I22" s="26" t="s">
        <v>41</v>
      </c>
      <c r="J22" s="27"/>
      <c r="K22" s="15" t="str">
        <f>"77,5"</f>
        <v>77,5</v>
      </c>
      <c r="L22" s="15" t="str">
        <f>"63,7270"</f>
        <v>63,7270</v>
      </c>
      <c r="M22" s="13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8:J18"/>
    <mergeCell ref="A21:J21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8.6640625" style="5" bestFit="1" customWidth="1"/>
    <col min="4" max="4" width="20.83203125" style="5" bestFit="1" customWidth="1"/>
    <col min="5" max="5" width="10.1640625" style="19" bestFit="1" customWidth="1"/>
    <col min="6" max="6" width="29.83203125" style="5" bestFit="1" customWidth="1"/>
    <col min="7" max="9" width="5.5" style="20" customWidth="1"/>
    <col min="10" max="10" width="4.5" style="20" customWidth="1"/>
    <col min="11" max="11" width="10.5" style="6" bestFit="1" customWidth="1"/>
    <col min="12" max="12" width="8.6640625" style="6" bestFit="1" customWidth="1"/>
    <col min="13" max="13" width="20.1640625" style="5" customWidth="1"/>
    <col min="14" max="16384" width="9.1640625" style="3"/>
  </cols>
  <sheetData>
    <row r="1" spans="1:13" s="2" customFormat="1" ht="67" customHeight="1">
      <c r="A1" s="41" t="s">
        <v>166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170</v>
      </c>
      <c r="B3" s="35" t="s">
        <v>0</v>
      </c>
      <c r="C3" s="52" t="s">
        <v>171</v>
      </c>
      <c r="D3" s="52" t="s">
        <v>6</v>
      </c>
      <c r="E3" s="39" t="s">
        <v>172</v>
      </c>
      <c r="F3" s="49" t="s">
        <v>5</v>
      </c>
      <c r="G3" s="49" t="s">
        <v>9</v>
      </c>
      <c r="H3" s="49"/>
      <c r="I3" s="49"/>
      <c r="J3" s="49"/>
      <c r="K3" s="39" t="s">
        <v>129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29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27" t="s">
        <v>95</v>
      </c>
      <c r="B6" s="13" t="s">
        <v>143</v>
      </c>
      <c r="C6" s="13" t="s">
        <v>161</v>
      </c>
      <c r="D6" s="13" t="s">
        <v>139</v>
      </c>
      <c r="E6" s="14" t="s">
        <v>176</v>
      </c>
      <c r="F6" s="13" t="s">
        <v>169</v>
      </c>
      <c r="G6" s="26" t="s">
        <v>59</v>
      </c>
      <c r="H6" s="26" t="s">
        <v>60</v>
      </c>
      <c r="I6" s="27"/>
      <c r="J6" s="27"/>
      <c r="K6" s="15" t="str">
        <f>"117,5"</f>
        <v>117,5</v>
      </c>
      <c r="L6" s="15" t="str">
        <f>"146,5455"</f>
        <v>146,5455</v>
      </c>
      <c r="M6" s="13"/>
    </row>
    <row r="8" spans="1:13" ht="16">
      <c r="A8" s="33" t="s">
        <v>85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7" t="s">
        <v>95</v>
      </c>
      <c r="B9" s="13" t="s">
        <v>137</v>
      </c>
      <c r="C9" s="13" t="s">
        <v>155</v>
      </c>
      <c r="D9" s="13" t="s">
        <v>126</v>
      </c>
      <c r="E9" s="14" t="s">
        <v>175</v>
      </c>
      <c r="F9" s="13" t="s">
        <v>169</v>
      </c>
      <c r="G9" s="26" t="s">
        <v>140</v>
      </c>
      <c r="H9" s="26" t="s">
        <v>141</v>
      </c>
      <c r="I9" s="26" t="s">
        <v>142</v>
      </c>
      <c r="J9" s="27"/>
      <c r="K9" s="15" t="str">
        <f>"192,5"</f>
        <v>192,5</v>
      </c>
      <c r="L9" s="15" t="str">
        <f>"129,8065"</f>
        <v>129,8065</v>
      </c>
      <c r="M9" s="13" t="s">
        <v>152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tabSelected="1" workbookViewId="0">
      <selection activeCell="E21" sqref="E21"/>
    </sheetView>
  </sheetViews>
  <sheetFormatPr baseColWidth="10" defaultColWidth="9.1640625" defaultRowHeight="13"/>
  <cols>
    <col min="1" max="1" width="7.1640625" style="5" bestFit="1" customWidth="1"/>
    <col min="2" max="2" width="19.33203125" style="5" bestFit="1" customWidth="1"/>
    <col min="3" max="3" width="28.6640625" style="5" bestFit="1" customWidth="1"/>
    <col min="4" max="4" width="20.83203125" style="5" bestFit="1" customWidth="1"/>
    <col min="5" max="5" width="10.1640625" style="19" bestFit="1" customWidth="1"/>
    <col min="6" max="6" width="29.83203125" style="5" bestFit="1" customWidth="1"/>
    <col min="7" max="10" width="4.5" style="20" customWidth="1"/>
    <col min="11" max="11" width="10.5" style="6" bestFit="1" customWidth="1"/>
    <col min="12" max="12" width="7.5" style="6" bestFit="1" customWidth="1"/>
    <col min="13" max="13" width="24.83203125" style="5" customWidth="1"/>
    <col min="14" max="16384" width="9.1640625" style="3"/>
  </cols>
  <sheetData>
    <row r="1" spans="1:13" s="2" customFormat="1" ht="68" customHeight="1">
      <c r="A1" s="41" t="s">
        <v>167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170</v>
      </c>
      <c r="B3" s="35" t="s">
        <v>0</v>
      </c>
      <c r="C3" s="52" t="s">
        <v>171</v>
      </c>
      <c r="D3" s="52" t="s">
        <v>6</v>
      </c>
      <c r="E3" s="39" t="s">
        <v>172</v>
      </c>
      <c r="F3" s="49" t="s">
        <v>5</v>
      </c>
      <c r="G3" s="49" t="s">
        <v>168</v>
      </c>
      <c r="H3" s="49"/>
      <c r="I3" s="49"/>
      <c r="J3" s="49"/>
      <c r="K3" s="39" t="s">
        <v>129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29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27" t="s">
        <v>95</v>
      </c>
      <c r="B6" s="13" t="s">
        <v>150</v>
      </c>
      <c r="C6" s="13" t="s">
        <v>159</v>
      </c>
      <c r="D6" s="13" t="s">
        <v>148</v>
      </c>
      <c r="E6" s="14" t="s">
        <v>173</v>
      </c>
      <c r="F6" s="13" t="s">
        <v>169</v>
      </c>
      <c r="G6" s="26" t="s">
        <v>46</v>
      </c>
      <c r="H6" s="26" t="s">
        <v>48</v>
      </c>
      <c r="I6" s="26" t="s">
        <v>147</v>
      </c>
      <c r="J6" s="27"/>
      <c r="K6" s="15" t="str">
        <f>"27,5"</f>
        <v>27,5</v>
      </c>
      <c r="L6" s="15" t="str">
        <f>"25,5063"</f>
        <v>25,5063</v>
      </c>
      <c r="M6" s="13" t="s">
        <v>152</v>
      </c>
    </row>
    <row r="8" spans="1:13" ht="16">
      <c r="A8" s="33" t="s">
        <v>35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7" t="s">
        <v>95</v>
      </c>
      <c r="B9" s="13" t="s">
        <v>151</v>
      </c>
      <c r="C9" s="13" t="s">
        <v>160</v>
      </c>
      <c r="D9" s="13" t="s">
        <v>149</v>
      </c>
      <c r="E9" s="14" t="s">
        <v>173</v>
      </c>
      <c r="F9" s="13" t="s">
        <v>169</v>
      </c>
      <c r="G9" s="26" t="s">
        <v>16</v>
      </c>
      <c r="H9" s="26" t="s">
        <v>18</v>
      </c>
      <c r="I9" s="26" t="s">
        <v>27</v>
      </c>
      <c r="J9" s="27"/>
      <c r="K9" s="15" t="str">
        <f>"50,0"</f>
        <v>50,0</v>
      </c>
      <c r="L9" s="15" t="str">
        <f>"38,2000"</f>
        <v>38,2000</v>
      </c>
      <c r="M9" s="13" t="s">
        <v>152</v>
      </c>
    </row>
    <row r="11" spans="1:13" ht="16">
      <c r="A11" s="33" t="s">
        <v>71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27" t="s">
        <v>95</v>
      </c>
      <c r="B12" s="13" t="s">
        <v>133</v>
      </c>
      <c r="C12" s="13" t="s">
        <v>157</v>
      </c>
      <c r="D12" s="13" t="s">
        <v>120</v>
      </c>
      <c r="E12" s="14" t="s">
        <v>175</v>
      </c>
      <c r="F12" s="13" t="s">
        <v>169</v>
      </c>
      <c r="G12" s="26" t="s">
        <v>18</v>
      </c>
      <c r="H12" s="26" t="s">
        <v>38</v>
      </c>
      <c r="I12" s="28" t="s">
        <v>32</v>
      </c>
      <c r="J12" s="27"/>
      <c r="K12" s="15" t="str">
        <f>"55,0"</f>
        <v>55,0</v>
      </c>
      <c r="L12" s="15" t="str">
        <f>"39,4987"</f>
        <v>39,4987</v>
      </c>
      <c r="M12" s="13"/>
    </row>
    <row r="14" spans="1:13" ht="16">
      <c r="A14" s="33" t="s">
        <v>81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22" t="s">
        <v>95</v>
      </c>
      <c r="B15" s="7" t="s">
        <v>135</v>
      </c>
      <c r="C15" s="7" t="s">
        <v>162</v>
      </c>
      <c r="D15" s="7" t="s">
        <v>124</v>
      </c>
      <c r="E15" s="8" t="s">
        <v>173</v>
      </c>
      <c r="F15" s="7" t="s">
        <v>169</v>
      </c>
      <c r="G15" s="21" t="s">
        <v>26</v>
      </c>
      <c r="H15" s="21" t="s">
        <v>28</v>
      </c>
      <c r="I15" s="21" t="s">
        <v>38</v>
      </c>
      <c r="J15" s="22"/>
      <c r="K15" s="9" t="str">
        <f>"55,0"</f>
        <v>55,0</v>
      </c>
      <c r="L15" s="9" t="str">
        <f>"36,8143"</f>
        <v>36,8143</v>
      </c>
      <c r="M15" s="7"/>
    </row>
    <row r="16" spans="1:13">
      <c r="A16" s="31" t="s">
        <v>101</v>
      </c>
      <c r="B16" s="16" t="s">
        <v>134</v>
      </c>
      <c r="C16" s="16" t="s">
        <v>163</v>
      </c>
      <c r="D16" s="16" t="s">
        <v>122</v>
      </c>
      <c r="E16" s="17" t="s">
        <v>173</v>
      </c>
      <c r="F16" s="16" t="s">
        <v>169</v>
      </c>
      <c r="G16" s="30" t="s">
        <v>28</v>
      </c>
      <c r="H16" s="30" t="s">
        <v>38</v>
      </c>
      <c r="I16" s="32" t="s">
        <v>43</v>
      </c>
      <c r="J16" s="31"/>
      <c r="K16" s="18" t="str">
        <f>"55,0"</f>
        <v>55,0</v>
      </c>
      <c r="L16" s="18" t="str">
        <f>"36,7812"</f>
        <v>36,7812</v>
      </c>
      <c r="M16" s="16"/>
    </row>
    <row r="17" spans="1:13">
      <c r="A17" s="25" t="s">
        <v>95</v>
      </c>
      <c r="B17" s="10" t="s">
        <v>136</v>
      </c>
      <c r="C17" s="10" t="s">
        <v>158</v>
      </c>
      <c r="D17" s="10" t="s">
        <v>125</v>
      </c>
      <c r="E17" s="11" t="s">
        <v>175</v>
      </c>
      <c r="F17" s="10" t="s">
        <v>169</v>
      </c>
      <c r="G17" s="24" t="s">
        <v>38</v>
      </c>
      <c r="H17" s="24" t="s">
        <v>32</v>
      </c>
      <c r="I17" s="29" t="s">
        <v>75</v>
      </c>
      <c r="J17" s="25"/>
      <c r="K17" s="12" t="str">
        <f>"60,0"</f>
        <v>60,0</v>
      </c>
      <c r="L17" s="12" t="str">
        <f>"41,8799"</f>
        <v>41,8799</v>
      </c>
      <c r="M17" s="10"/>
    </row>
    <row r="19" spans="1:13" ht="16">
      <c r="A19" s="33" t="s">
        <v>85</v>
      </c>
      <c r="B19" s="33"/>
      <c r="C19" s="34"/>
      <c r="D19" s="34"/>
      <c r="E19" s="34"/>
      <c r="F19" s="34"/>
      <c r="G19" s="34"/>
      <c r="H19" s="34"/>
      <c r="I19" s="34"/>
      <c r="J19" s="34"/>
    </row>
    <row r="20" spans="1:13">
      <c r="A20" s="27" t="s">
        <v>95</v>
      </c>
      <c r="B20" s="13" t="s">
        <v>146</v>
      </c>
      <c r="C20" s="13" t="s">
        <v>144</v>
      </c>
      <c r="D20" s="13" t="s">
        <v>145</v>
      </c>
      <c r="E20" s="14" t="s">
        <v>174</v>
      </c>
      <c r="F20" s="13" t="s">
        <v>169</v>
      </c>
      <c r="G20" s="26" t="s">
        <v>13</v>
      </c>
      <c r="H20" s="28" t="s">
        <v>41</v>
      </c>
      <c r="I20" s="26" t="s">
        <v>14</v>
      </c>
      <c r="J20" s="27"/>
      <c r="K20" s="15" t="str">
        <f>"80,0"</f>
        <v>80,0</v>
      </c>
      <c r="L20" s="15" t="str">
        <f>"48,9480"</f>
        <v>48,9480</v>
      </c>
      <c r="M20" s="13" t="s">
        <v>152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9:J19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ПЛ без экипировки</vt:lpstr>
      <vt:lpstr>IPL Жим без экипировки</vt:lpstr>
      <vt:lpstr>IPL Тяга без экипировки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2024-06-27T11:57:07Z</dcterms:modified>
</cp:coreProperties>
</file>