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706143D1-07DE-F94D-A824-96A3E63C11F6}" xr6:coauthVersionLast="45" xr6:coauthVersionMax="45" xr10:uidLastSave="{00000000-0000-0000-0000-000000000000}"/>
  <bookViews>
    <workbookView xWindow="480" yWindow="460" windowWidth="28160" windowHeight="16180" firstSheet="9" activeTab="14" xr2:uid="{00000000-000D-0000-FFFF-FFFF00000000}"/>
  </bookViews>
  <sheets>
    <sheet name="IPL ПЛ без экипировки ДК" sheetId="16" r:id="rId1"/>
    <sheet name="IPL ПЛ без экипировки" sheetId="19" r:id="rId2"/>
    <sheet name="IPL ПЛ в бинтах" sheetId="17" r:id="rId3"/>
    <sheet name="IPL Силовое двоеборье без экип" sheetId="30" r:id="rId4"/>
    <sheet name="IPL Жим без экипировки ДК" sheetId="21" r:id="rId5"/>
    <sheet name="IPL Жим без экипировки" sheetId="20" r:id="rId6"/>
    <sheet name="IPL Жим однослой ДК" sheetId="23" r:id="rId7"/>
    <sheet name="СПР Жим софт однопетельная ДК" sheetId="33" r:id="rId8"/>
    <sheet name="СПР Жим софт однопетельная" sheetId="32" r:id="rId9"/>
    <sheet name="СПР Жим софт многопетельная" sheetId="34" r:id="rId10"/>
    <sheet name="IPL Тяга без экипировки ДК" sheetId="25" r:id="rId11"/>
    <sheet name="IPL Тяга без экипировки" sheetId="24" r:id="rId12"/>
    <sheet name="СПР Пауэрспорт ДК" sheetId="41" r:id="rId13"/>
    <sheet name="СПР Пауэрспорт" sheetId="40" r:id="rId14"/>
    <sheet name="СПР Подъем на бицепс ДК" sheetId="39" r:id="rId1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41" l="1"/>
  <c r="O6" i="41"/>
  <c r="P6" i="40"/>
  <c r="O6" i="40"/>
  <c r="L13" i="39"/>
  <c r="K13" i="39"/>
  <c r="L10" i="39"/>
  <c r="K10" i="39"/>
  <c r="L7" i="39"/>
  <c r="K7" i="39"/>
  <c r="L6" i="39"/>
  <c r="K6" i="39"/>
  <c r="L10" i="34"/>
  <c r="K10" i="34"/>
  <c r="L9" i="34"/>
  <c r="K9" i="34"/>
  <c r="L6" i="34"/>
  <c r="K6" i="34"/>
  <c r="L9" i="33"/>
  <c r="K9" i="33"/>
  <c r="L6" i="33"/>
  <c r="K6" i="33"/>
  <c r="L6" i="32"/>
  <c r="K6" i="32"/>
  <c r="P6" i="30"/>
  <c r="O6" i="30"/>
  <c r="L19" i="25"/>
  <c r="K19" i="25"/>
  <c r="L16" i="25"/>
  <c r="K16" i="25"/>
  <c r="L13" i="25"/>
  <c r="K13" i="25"/>
  <c r="L12" i="25"/>
  <c r="K12" i="25"/>
  <c r="L9" i="25"/>
  <c r="K9" i="25"/>
  <c r="L6" i="25"/>
  <c r="K6" i="25"/>
  <c r="L16" i="24"/>
  <c r="K16" i="24"/>
  <c r="L13" i="24"/>
  <c r="K13" i="24"/>
  <c r="L12" i="24"/>
  <c r="K12" i="24"/>
  <c r="L9" i="24"/>
  <c r="K9" i="24"/>
  <c r="L6" i="24"/>
  <c r="K6" i="24"/>
  <c r="L6" i="23"/>
  <c r="K6" i="23"/>
  <c r="L38" i="21"/>
  <c r="K38" i="21"/>
  <c r="L37" i="21"/>
  <c r="K37" i="21"/>
  <c r="L34" i="21"/>
  <c r="K34" i="21"/>
  <c r="L33" i="21"/>
  <c r="L30" i="21"/>
  <c r="K30" i="21"/>
  <c r="L29" i="21"/>
  <c r="K29" i="21"/>
  <c r="L26" i="21"/>
  <c r="K26" i="21"/>
  <c r="L25" i="21"/>
  <c r="K25" i="21"/>
  <c r="L24" i="21"/>
  <c r="K24" i="21"/>
  <c r="L23" i="21"/>
  <c r="K23" i="21"/>
  <c r="L22" i="21"/>
  <c r="K22" i="21"/>
  <c r="L21" i="21"/>
  <c r="K21" i="21"/>
  <c r="L20" i="21"/>
  <c r="L17" i="21"/>
  <c r="K17" i="21"/>
  <c r="L16" i="21"/>
  <c r="K16" i="21"/>
  <c r="L13" i="21"/>
  <c r="L10" i="21"/>
  <c r="L7" i="21"/>
  <c r="L6" i="21"/>
  <c r="K6" i="21"/>
  <c r="L27" i="20"/>
  <c r="K27" i="20"/>
  <c r="L24" i="20"/>
  <c r="K24" i="20"/>
  <c r="L21" i="20"/>
  <c r="K21" i="20"/>
  <c r="L18" i="20"/>
  <c r="K18" i="20"/>
  <c r="L17" i="20"/>
  <c r="K17" i="20"/>
  <c r="L16" i="20"/>
  <c r="L15" i="20"/>
  <c r="L12" i="20"/>
  <c r="K12" i="20"/>
  <c r="L9" i="20"/>
  <c r="K9" i="20"/>
  <c r="L6" i="20"/>
  <c r="K6" i="20"/>
  <c r="T28" i="19"/>
  <c r="S28" i="19"/>
  <c r="T27" i="19"/>
  <c r="S27" i="19"/>
  <c r="T24" i="19"/>
  <c r="S24" i="19"/>
  <c r="T21" i="19"/>
  <c r="S21" i="19"/>
  <c r="T18" i="19"/>
  <c r="S18" i="19"/>
  <c r="T17" i="19"/>
  <c r="S17" i="19"/>
  <c r="T16" i="19"/>
  <c r="S16" i="19"/>
  <c r="T13" i="19"/>
  <c r="S13" i="19"/>
  <c r="T12" i="19"/>
  <c r="S12" i="19"/>
  <c r="T9" i="19"/>
  <c r="S9" i="19"/>
  <c r="T6" i="19"/>
  <c r="S6" i="19"/>
  <c r="T15" i="17"/>
  <c r="S15" i="17"/>
  <c r="T12" i="17"/>
  <c r="S12" i="17"/>
  <c r="T9" i="17"/>
  <c r="S9" i="17"/>
  <c r="T6" i="17"/>
  <c r="S6" i="17"/>
  <c r="T23" i="16"/>
  <c r="S23" i="16"/>
  <c r="T20" i="16"/>
  <c r="S20" i="16"/>
  <c r="T17" i="16"/>
  <c r="S17" i="16"/>
  <c r="T16" i="16"/>
  <c r="S16" i="16"/>
  <c r="T13" i="16"/>
  <c r="S13" i="16"/>
  <c r="T12" i="16"/>
  <c r="S12" i="16"/>
  <c r="T9" i="16"/>
  <c r="S9" i="16"/>
  <c r="T6" i="16"/>
</calcChain>
</file>

<file path=xl/sharedStrings.xml><?xml version="1.0" encoding="utf-8"?>
<sst xmlns="http://schemas.openxmlformats.org/spreadsheetml/2006/main" count="1354" uniqueCount="402">
  <si>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</si>
  <si>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</si>
  <si>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</si>
  <si>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</si>
  <si>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</si>
  <si>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</si>
  <si>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</si>
  <si>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Красноярск/Красноярский край </t>
  </si>
  <si>
    <t>ВЕСОВАЯ КАТЕГОРИЯ   75</t>
  </si>
  <si>
    <t>62,5</t>
  </si>
  <si>
    <t>70,0</t>
  </si>
  <si>
    <t>60,0</t>
  </si>
  <si>
    <t>65,0</t>
  </si>
  <si>
    <t>90,0</t>
  </si>
  <si>
    <t>75,0</t>
  </si>
  <si>
    <t>80,0</t>
  </si>
  <si>
    <t>117,5</t>
  </si>
  <si>
    <t>125,0</t>
  </si>
  <si>
    <t>127,5</t>
  </si>
  <si>
    <t>ВЕСОВАЯ КАТЕГОРИЯ   82.5</t>
  </si>
  <si>
    <t>67,5</t>
  </si>
  <si>
    <t>112,5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</si>
  <si>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</si>
  <si>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</si>
  <si>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</si>
  <si>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</si>
  <si>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</si>
  <si>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Результат </t>
  </si>
  <si>
    <t xml:space="preserve">Мужчины </t>
  </si>
  <si>
    <t>82.5</t>
  </si>
  <si>
    <t>Результат</t>
  </si>
  <si>
    <t>1</t>
  </si>
  <si>
    <t/>
  </si>
  <si>
    <t>2</t>
  </si>
  <si>
    <t>ВЕСОВАЯ КАТЕГОРИЯ   67.5</t>
  </si>
  <si>
    <t xml:space="preserve">Норильск/Красноярский край </t>
  </si>
  <si>
    <t>200,0</t>
  </si>
  <si>
    <t>ВЕСОВАЯ КАТЕГОРИЯ   100</t>
  </si>
  <si>
    <t>150,0</t>
  </si>
  <si>
    <t>-</t>
  </si>
  <si>
    <t>35,0</t>
  </si>
  <si>
    <t>50,0</t>
  </si>
  <si>
    <t>ВЕСОВАЯ КАТЕГОРИЯ   60</t>
  </si>
  <si>
    <t>95,0</t>
  </si>
  <si>
    <t>100,0</t>
  </si>
  <si>
    <t>115,0</t>
  </si>
  <si>
    <t>130,0</t>
  </si>
  <si>
    <t>120,0</t>
  </si>
  <si>
    <t>110,0</t>
  </si>
  <si>
    <t>52,5</t>
  </si>
  <si>
    <t>57,5</t>
  </si>
  <si>
    <t>85,0</t>
  </si>
  <si>
    <t>72,5</t>
  </si>
  <si>
    <t>55,0</t>
  </si>
  <si>
    <t>3</t>
  </si>
  <si>
    <t>Приседание</t>
  </si>
  <si>
    <t>Жим лёжа</t>
  </si>
  <si>
    <t>Становая тяга</t>
  </si>
  <si>
    <t>ВЕСОВАЯ КАТЕГОРИЯ   44</t>
  </si>
  <si>
    <t>Ивачева Александра</t>
  </si>
  <si>
    <t>Открытая (26.03.1986)/34</t>
  </si>
  <si>
    <t>42,50</t>
  </si>
  <si>
    <t>Плетнева Евгения</t>
  </si>
  <si>
    <t>Открытая (29.10.1986)/34</t>
  </si>
  <si>
    <t>60,00</t>
  </si>
  <si>
    <t xml:space="preserve">Новосибирск/Новосибирская обла </t>
  </si>
  <si>
    <t>77,5</t>
  </si>
  <si>
    <t>Морозов Егор</t>
  </si>
  <si>
    <t>Юноши 15-19 (30.04.2003)/17</t>
  </si>
  <si>
    <t>71,90</t>
  </si>
  <si>
    <t>105,0</t>
  </si>
  <si>
    <t>140,0</t>
  </si>
  <si>
    <t>Кожуховский Кирилл</t>
  </si>
  <si>
    <t>Открытая (20.06.1981)/39</t>
  </si>
  <si>
    <t>74,40</t>
  </si>
  <si>
    <t xml:space="preserve">Новосёловский район/Красноярск </t>
  </si>
  <si>
    <t>155,0</t>
  </si>
  <si>
    <t>190,0</t>
  </si>
  <si>
    <t>205,0</t>
  </si>
  <si>
    <t>210,0</t>
  </si>
  <si>
    <t>Пискунов Кирилл</t>
  </si>
  <si>
    <t>Юноши 15-19 (08.06.2001)/19</t>
  </si>
  <si>
    <t>79,00</t>
  </si>
  <si>
    <t>170,0</t>
  </si>
  <si>
    <t>175,0</t>
  </si>
  <si>
    <t>182,5</t>
  </si>
  <si>
    <t>185,0</t>
  </si>
  <si>
    <t>215,0</t>
  </si>
  <si>
    <t>Коптелов Максим</t>
  </si>
  <si>
    <t>Открытая (03.09.1988)/32</t>
  </si>
  <si>
    <t>80,00</t>
  </si>
  <si>
    <t>180,0</t>
  </si>
  <si>
    <t>220,0</t>
  </si>
  <si>
    <t>ВЕСОВАЯ КАТЕГОРИЯ   90</t>
  </si>
  <si>
    <t>Лазарев Виктор</t>
  </si>
  <si>
    <t>Открытая (26.04.2003)/17</t>
  </si>
  <si>
    <t>88,80</t>
  </si>
  <si>
    <t>145,0</t>
  </si>
  <si>
    <t>ВЕСОВАЯ КАТЕГОРИЯ   110</t>
  </si>
  <si>
    <t>Кузнецов Дмитрий</t>
  </si>
  <si>
    <t>Открытая (19.06.1987)/33</t>
  </si>
  <si>
    <t>110,00</t>
  </si>
  <si>
    <t xml:space="preserve">Чита/Забайкальский край </t>
  </si>
  <si>
    <t>165,0</t>
  </si>
  <si>
    <t>137,5</t>
  </si>
  <si>
    <t xml:space="preserve">Wilks </t>
  </si>
  <si>
    <t>110</t>
  </si>
  <si>
    <t>ВЕСОВАЯ КАТЕГОРИЯ   52</t>
  </si>
  <si>
    <t>Лапин Егор</t>
  </si>
  <si>
    <t>Юноши 15-19 (07.04.2008)/12</t>
  </si>
  <si>
    <t>50,30</t>
  </si>
  <si>
    <t>40,0</t>
  </si>
  <si>
    <t>45,0</t>
  </si>
  <si>
    <t>Шаров Данил</t>
  </si>
  <si>
    <t>85,90</t>
  </si>
  <si>
    <t>230,0</t>
  </si>
  <si>
    <t>135,0</t>
  </si>
  <si>
    <t>240,0</t>
  </si>
  <si>
    <t>255,0</t>
  </si>
  <si>
    <t>Щукин Дмитрий</t>
  </si>
  <si>
    <t>Открытая (03.11.1990)/30</t>
  </si>
  <si>
    <t>105,50</t>
  </si>
  <si>
    <t xml:space="preserve">Сосновоборск/Красноярский край </t>
  </si>
  <si>
    <t>280,0</t>
  </si>
  <si>
    <t>305,0</t>
  </si>
  <si>
    <t>315,0</t>
  </si>
  <si>
    <t>202,5</t>
  </si>
  <si>
    <t>265,0</t>
  </si>
  <si>
    <t>290,0</t>
  </si>
  <si>
    <t>310,0</t>
  </si>
  <si>
    <t>ВЕСОВАЯ КАТЕГОРИЯ   125</t>
  </si>
  <si>
    <t>Чепурин Максим</t>
  </si>
  <si>
    <t>119,60</t>
  </si>
  <si>
    <t>285,0</t>
  </si>
  <si>
    <t>300,0</t>
  </si>
  <si>
    <t>195,0</t>
  </si>
  <si>
    <t>275,0</t>
  </si>
  <si>
    <t>90</t>
  </si>
  <si>
    <t>Какаулина Виктория</t>
  </si>
  <si>
    <t>70,70</t>
  </si>
  <si>
    <t>Высоких Лев</t>
  </si>
  <si>
    <t>Юноши 15-19 (13.02.2005)/15</t>
  </si>
  <si>
    <t>68,10</t>
  </si>
  <si>
    <t>Хусаинов Ринат</t>
  </si>
  <si>
    <t>Открытая (04.07.1983)/37</t>
  </si>
  <si>
    <t>81,90</t>
  </si>
  <si>
    <t>250,0</t>
  </si>
  <si>
    <t xml:space="preserve">Исаков А. </t>
  </si>
  <si>
    <t>Туманов Станислав</t>
  </si>
  <si>
    <t>Открытая (04.04.1985)/35</t>
  </si>
  <si>
    <t>82,50</t>
  </si>
  <si>
    <t>160,0</t>
  </si>
  <si>
    <t>225,0</t>
  </si>
  <si>
    <t>Иванов Максим</t>
  </si>
  <si>
    <t>Открытая (16.06.1989)/31</t>
  </si>
  <si>
    <t>88,70</t>
  </si>
  <si>
    <t>232,5</t>
  </si>
  <si>
    <t>162,5</t>
  </si>
  <si>
    <t xml:space="preserve">Николаев В. </t>
  </si>
  <si>
    <t>Лобанов Валерий</t>
  </si>
  <si>
    <t>Открытая (19.08.1974)/46</t>
  </si>
  <si>
    <t>87,70</t>
  </si>
  <si>
    <t>152,5</t>
  </si>
  <si>
    <t>Кошелев Николай</t>
  </si>
  <si>
    <t>Юноши 15-19 (21.02.2003)/17</t>
  </si>
  <si>
    <t>97,40</t>
  </si>
  <si>
    <t>Шмидт Алексей</t>
  </si>
  <si>
    <t>Открытая (10.03.1994)/26</t>
  </si>
  <si>
    <t>106,50</t>
  </si>
  <si>
    <t>260,0</t>
  </si>
  <si>
    <t>270,0</t>
  </si>
  <si>
    <t>Бабаев Самир</t>
  </si>
  <si>
    <t>Открытая (21.01.1987)/33</t>
  </si>
  <si>
    <t>114,30</t>
  </si>
  <si>
    <t>235,0</t>
  </si>
  <si>
    <t>245,0</t>
  </si>
  <si>
    <t>Мещеряков Владислав</t>
  </si>
  <si>
    <t>Открытая (23.10.1996)/24</t>
  </si>
  <si>
    <t>119,30</t>
  </si>
  <si>
    <t xml:space="preserve">Саянск/Иркутская область </t>
  </si>
  <si>
    <t>227,5</t>
  </si>
  <si>
    <t>680,0</t>
  </si>
  <si>
    <t>437,3760</t>
  </si>
  <si>
    <t>630,0</t>
  </si>
  <si>
    <t>423,9270</t>
  </si>
  <si>
    <t>700,0</t>
  </si>
  <si>
    <t>416,2200</t>
  </si>
  <si>
    <t>Куликова Ирина</t>
  </si>
  <si>
    <t>Открытая (28.02.1992)/28</t>
  </si>
  <si>
    <t>65,30</t>
  </si>
  <si>
    <t>Лагерев Даниил</t>
  </si>
  <si>
    <t>Юноши 15-19 (15.09.2010)/10</t>
  </si>
  <si>
    <t>47,40</t>
  </si>
  <si>
    <t>32,5</t>
  </si>
  <si>
    <t>Дергунов Алексей</t>
  </si>
  <si>
    <t>Открытая (01.01.1988)/32</t>
  </si>
  <si>
    <t>78,30</t>
  </si>
  <si>
    <t xml:space="preserve">Ачинск/Красноярский край </t>
  </si>
  <si>
    <t>142,5</t>
  </si>
  <si>
    <t>Шмаков Роман</t>
  </si>
  <si>
    <t>Открытая (30.01.1983)/37</t>
  </si>
  <si>
    <t>87,90</t>
  </si>
  <si>
    <t>Коченов Сергей</t>
  </si>
  <si>
    <t>Открытая (27.06.1982)/38</t>
  </si>
  <si>
    <t>89,80</t>
  </si>
  <si>
    <t>192,5</t>
  </si>
  <si>
    <t>Арболишвили Шота</t>
  </si>
  <si>
    <t>87,50</t>
  </si>
  <si>
    <t>132,5</t>
  </si>
  <si>
    <t>Байков Алексей</t>
  </si>
  <si>
    <t>88,10</t>
  </si>
  <si>
    <t>Филиппов Антон</t>
  </si>
  <si>
    <t>Открытая (22.07.1989)/31</t>
  </si>
  <si>
    <t>97,90</t>
  </si>
  <si>
    <t>Дятлов Александр</t>
  </si>
  <si>
    <t>107,10</t>
  </si>
  <si>
    <t>Ловцов Илья</t>
  </si>
  <si>
    <t>Открытая (02.08.1994)/26</t>
  </si>
  <si>
    <t>120,10</t>
  </si>
  <si>
    <t>222,5</t>
  </si>
  <si>
    <t xml:space="preserve">Суслов Н. </t>
  </si>
  <si>
    <t>Кеслер Жанна</t>
  </si>
  <si>
    <t>43,00</t>
  </si>
  <si>
    <t>Проскурдина Любовь</t>
  </si>
  <si>
    <t>Открытая (03.12.1983)/36</t>
  </si>
  <si>
    <t>59,30</t>
  </si>
  <si>
    <t>Чаплинский Артём</t>
  </si>
  <si>
    <t>Юноши 15-19 (29.11.2005)/14</t>
  </si>
  <si>
    <t>57,50</t>
  </si>
  <si>
    <t xml:space="preserve">Железногорск/Красноярский край </t>
  </si>
  <si>
    <t>Семин Виталий</t>
  </si>
  <si>
    <t>Открытая (02.12.1990)/29</t>
  </si>
  <si>
    <t>81,70</t>
  </si>
  <si>
    <t>Омельчук Игорь</t>
  </si>
  <si>
    <t>82,10</t>
  </si>
  <si>
    <t xml:space="preserve">Дивногорск/Красноярский край </t>
  </si>
  <si>
    <t>Бахарев Михаил</t>
  </si>
  <si>
    <t>Юноши 15-19 (16.11.2003)/16</t>
  </si>
  <si>
    <t>Трофимов Александр</t>
  </si>
  <si>
    <t>Открытая (22.10.1992)/28</t>
  </si>
  <si>
    <t>87,80</t>
  </si>
  <si>
    <t>203,0</t>
  </si>
  <si>
    <t>Росляков Сергей</t>
  </si>
  <si>
    <t>Открытая (08.12.1986)/33</t>
  </si>
  <si>
    <t>89,10</t>
  </si>
  <si>
    <t>198,0</t>
  </si>
  <si>
    <t>Костюрин Павел</t>
  </si>
  <si>
    <t>Открытая (29.12.1989)/30</t>
  </si>
  <si>
    <t>88,90</t>
  </si>
  <si>
    <t>167,5</t>
  </si>
  <si>
    <t>Кузнецов Александр</t>
  </si>
  <si>
    <t>Открытая (04.04.1989)/31</t>
  </si>
  <si>
    <t>85,50</t>
  </si>
  <si>
    <t>Архипенко Иван</t>
  </si>
  <si>
    <t>86,00</t>
  </si>
  <si>
    <t>Пудченко Артем</t>
  </si>
  <si>
    <t>Юноши 15-19 (29.03.2001)/19</t>
  </si>
  <si>
    <t>94,70</t>
  </si>
  <si>
    <t>Полушин Александр</t>
  </si>
  <si>
    <t>99,10</t>
  </si>
  <si>
    <t>Циванюк Александр</t>
  </si>
  <si>
    <t>Открытая (23.11.1981)/38</t>
  </si>
  <si>
    <t>108,30</t>
  </si>
  <si>
    <t>Коломажин Вячеслав</t>
  </si>
  <si>
    <t>108,20</t>
  </si>
  <si>
    <t>147,5</t>
  </si>
  <si>
    <t>ВЕСОВАЯ КАТЕГОРИЯ   140</t>
  </si>
  <si>
    <t>Попов Виктор</t>
  </si>
  <si>
    <t>Открытая (25.06.1964)/56</t>
  </si>
  <si>
    <t>128,70</t>
  </si>
  <si>
    <t>131,2801</t>
  </si>
  <si>
    <t>127,0566</t>
  </si>
  <si>
    <t>117,9325</t>
  </si>
  <si>
    <t>4</t>
  </si>
  <si>
    <t>Рогатенко Александр</t>
  </si>
  <si>
    <t>Открытая (07.05.1982)/38</t>
  </si>
  <si>
    <t>82,40</t>
  </si>
  <si>
    <t>Умнова Златослава</t>
  </si>
  <si>
    <t>Девушки 15-19 (04.08.2010)/10</t>
  </si>
  <si>
    <t>33,00</t>
  </si>
  <si>
    <t>Галеев Дмитрий</t>
  </si>
  <si>
    <t>81,00</t>
  </si>
  <si>
    <t>Южанин Эмин</t>
  </si>
  <si>
    <t>89,30</t>
  </si>
  <si>
    <t xml:space="preserve">Томск/Томская область </t>
  </si>
  <si>
    <t>Лапин Михаил</t>
  </si>
  <si>
    <t>Умнов Дмитрий</t>
  </si>
  <si>
    <t>Открытая (21.04.1983)/37</t>
  </si>
  <si>
    <t>122,20</t>
  </si>
  <si>
    <t>Горшков Максим</t>
  </si>
  <si>
    <t>67,10</t>
  </si>
  <si>
    <t>Лиганов Даниил</t>
  </si>
  <si>
    <t>Открытая (18.04.1995)/25</t>
  </si>
  <si>
    <t>89,00</t>
  </si>
  <si>
    <t>Дмитриев Андрей</t>
  </si>
  <si>
    <t>99,90</t>
  </si>
  <si>
    <t>Склянов Илья</t>
  </si>
  <si>
    <t>Открытая (14.05.1992)/28</t>
  </si>
  <si>
    <t>109,80</t>
  </si>
  <si>
    <t>ВЕСОВАЯ КАТЕГОРИЯ   56</t>
  </si>
  <si>
    <t>Краснянская Анна</t>
  </si>
  <si>
    <t>Открытая (21.01.1983)/37</t>
  </si>
  <si>
    <t>55,20</t>
  </si>
  <si>
    <t>Рустамов Эльшан</t>
  </si>
  <si>
    <t>Открытая (22.06.1987)/33</t>
  </si>
  <si>
    <t>114,50</t>
  </si>
  <si>
    <t>320,0</t>
  </si>
  <si>
    <t>340,0</t>
  </si>
  <si>
    <t>350,0</t>
  </si>
  <si>
    <t>Шакин Дмитрий</t>
  </si>
  <si>
    <t>Открытая (26.02.1976)/44</t>
  </si>
  <si>
    <t>42,5</t>
  </si>
  <si>
    <t>Шкребин Александр</t>
  </si>
  <si>
    <t>Открытая (11.06.1986)/34</t>
  </si>
  <si>
    <t xml:space="preserve">Кемерово/Кемеровская область </t>
  </si>
  <si>
    <t>71,5</t>
  </si>
  <si>
    <t>Романов Денис</t>
  </si>
  <si>
    <t>Открытая (24.04.1994)/26</t>
  </si>
  <si>
    <t>98,30</t>
  </si>
  <si>
    <t>Кобелев Павел</t>
  </si>
  <si>
    <t xml:space="preserve">Ангарск/Иркутская область </t>
  </si>
  <si>
    <t>Тяга</t>
  </si>
  <si>
    <t>Умнов Д.</t>
  </si>
  <si>
    <t>Кочан К.</t>
  </si>
  <si>
    <t>Чепурин М.</t>
  </si>
  <si>
    <t>Циванюк А.</t>
  </si>
  <si>
    <t>Суслов Н.</t>
  </si>
  <si>
    <t>Черепанов Н.</t>
  </si>
  <si>
    <t>Дрыков В.</t>
  </si>
  <si>
    <t>Романов Д.</t>
  </si>
  <si>
    <t>Национальный Кубок
СПР Пауэрспорт ДК
Красноярск/Красноярский край, 14-15 ноября 2020 года</t>
  </si>
  <si>
    <t>Юноши 13-19 (18.07.2001)/19</t>
  </si>
  <si>
    <t>Национальный Кубок
СПР Пауэрспорт
Красноярск/Красноярский край, 14-15 ноября 2020 года</t>
  </si>
  <si>
    <t>Национальный Кубок
СПР Строгий подъем штанги на бицепс ДК
Красноярск/Красноярский край, 14-15 ноября 2020 года</t>
  </si>
  <si>
    <t>Мастера 40-49 (26.02.1976)/44</t>
  </si>
  <si>
    <t>Национальный кубок
СПР Жим лежа в многопетельной софт экипировке
Красноярск/Красноярский край, 14-15 ноября 2020 года</t>
  </si>
  <si>
    <t>Мастера 40-49 (06.08.1972)/48</t>
  </si>
  <si>
    <t>Мастера 40-49 (05.04.1979)/41</t>
  </si>
  <si>
    <t>Национальный кубок
СПР Жим лежа в однопетельной софт экипировке ДК
Красноярск/Красноярский край, 14-15 ноября 2020 года</t>
  </si>
  <si>
    <t>Национальный кубок
СПР Жим лежа в однопетельной софт экипировке
Красноярск/Красноярский край, 14-15 ноября 2020 года</t>
  </si>
  <si>
    <t>Юниоры 20-23 (20.10.1999)/21</t>
  </si>
  <si>
    <t>Мастера 40-44 (10.07.1979)/41</t>
  </si>
  <si>
    <t>Юниоры 20-23 (04.02.1999)/21</t>
  </si>
  <si>
    <t>Юниоры 20-23 (04.09.2000)/20</t>
  </si>
  <si>
    <t>Юниоры 20-23 (05.04.1998)/22</t>
  </si>
  <si>
    <t>Мастера 45-49 (06.08.1972)/48</t>
  </si>
  <si>
    <t>Юниорки 20-23 (25.09.1998)/22</t>
  </si>
  <si>
    <t>Мастера 60-64 (29.05.1960)/60</t>
  </si>
  <si>
    <t>Мастера 65-69 (22.03.1953)/67</t>
  </si>
  <si>
    <t>Мастера 40-44 (30.04.1976)/44</t>
  </si>
  <si>
    <t>Мастера 40-44 (24.09.1976)/44</t>
  </si>
  <si>
    <t>Мастера 55-59 (25.06.1964)/56</t>
  </si>
  <si>
    <t>Мастера 40-44 (24.07.1977)/43</t>
  </si>
  <si>
    <t>Мастера 50-54 (14.10.1969)/51</t>
  </si>
  <si>
    <t>Юниорки 20-23 (13.11.1998)/22</t>
  </si>
  <si>
    <t>Мастера 45-49 (19.08.1974)/46</t>
  </si>
  <si>
    <t>Юниоры 20-23 (03.10.2000)/20</t>
  </si>
  <si>
    <t>Мастера 40-44 (05.04.1979)/41</t>
  </si>
  <si>
    <t xml:space="preserve">Кедровый/Красноярский край </t>
  </si>
  <si>
    <t>Овчаров Д.</t>
  </si>
  <si>
    <t>Чеснокова М.</t>
  </si>
  <si>
    <t>Весовая категория</t>
  </si>
  <si>
    <t xml:space="preserve">Таежный/Красноярский край </t>
  </si>
  <si>
    <t>Киселевск/Кемеровская область</t>
  </si>
  <si>
    <t>Сытина В.</t>
  </si>
  <si>
    <t>Национальный Кубок
IPL Пауэрлифтинг без экипировки ДК
Красноярск/Красноярский край, 14-15 ноября 2020 года</t>
  </si>
  <si>
    <t>Национальный Кубок
IPL Пауэрлифтинг без экипировки
Красноярск/Красноярский край, 14-15 ноября 2020 года</t>
  </si>
  <si>
    <t>Национальный Кубок
IPL Пауэрлифтинг в бинтах
Красноярск/Красноярский край, 14-15 ноября 2020 года</t>
  </si>
  <si>
    <t>Национальный Кубок
IPL Силовое двоеборье без экипировки
Красноярск/Красноярский край, 14-15 ноября 2020 года</t>
  </si>
  <si>
    <t>Национальный Кубок
IPL Жим лежа без экипировки ДК
Красноярск/Красноярский край, 14-15 ноября 2020 года</t>
  </si>
  <si>
    <t>Национальный Кубок
IPL Жим лежа без экипировки
Красноярск/Красноярский край, 14-15 ноября 2020 года</t>
  </si>
  <si>
    <t>Национальный Кубок
IPL Жим лежа в однослойной экипировке ДК
Красноярск/Красноярский край, 14-15 ноября 2020 года</t>
  </si>
  <si>
    <t>Национальный Кубок
IPL Становая тяга без экипировки ДК
Красноярск/Красноярский край, 14-15 ноября 2020 года</t>
  </si>
  <si>
    <t>Национальный Кубок
IPL Становая тяга без экипировки
Красноярск/Красноярский край, 14-15 ноября 2020 года</t>
  </si>
  <si>
    <t>Харитонов С.</t>
  </si>
  <si>
    <t xml:space="preserve">Мамоны/Иркутская область </t>
  </si>
  <si>
    <t xml:space="preserve">Абакан/Республика Хакасия </t>
  </si>
  <si>
    <t>Прокопьевск/Кемеровская область</t>
  </si>
  <si>
    <t xml:space="preserve">Гамолин Б. </t>
  </si>
  <si>
    <t xml:space="preserve">Трофимов М. </t>
  </si>
  <si>
    <t xml:space="preserve">Гришечко Р. </t>
  </si>
  <si>
    <t xml:space="preserve">Циванюк А. </t>
  </si>
  <si>
    <t xml:space="preserve">Новосибирск/Новосибирская область </t>
  </si>
  <si>
    <t xml:space="preserve">Харитонов С. </t>
  </si>
  <si>
    <t xml:space="preserve">Нурутдинов М. </t>
  </si>
  <si>
    <t xml:space="preserve">Мистратов В. </t>
  </si>
  <si>
    <t>Мистратов В.</t>
  </si>
  <si>
    <t xml:space="preserve">Прокопьевск/Кемеровская область </t>
  </si>
  <si>
    <t xml:space="preserve">Киселевск/Кемеровская область 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</si>
  <si>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</si>
  <si>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</si>
  <si>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</si>
  <si>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</si>
  <si>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</si>
  <si>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</si>
  <si>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</si>
  <si>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M2</t>
  </si>
  <si>
    <t>M1</t>
  </si>
  <si>
    <t>M5</t>
  </si>
  <si>
    <t>M6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</si>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</sst>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"/>
  <dimension ref="A1:U3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2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37" t="s">
        <v>365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55</v>
      </c>
      <c r="H3" s="49"/>
      <c r="I3" s="49"/>
      <c r="J3" s="49"/>
      <c r="K3" s="49" t="s">
        <v>56</v>
      </c>
      <c r="L3" s="49"/>
      <c r="M3" s="49"/>
      <c r="N3" s="49"/>
      <c r="O3" s="49" t="s">
        <v>57</v>
      </c>
      <c r="P3" s="49"/>
      <c r="Q3" s="49"/>
      <c r="R3" s="49"/>
      <c r="S3" s="52" t="s">
        <v>1</v>
      </c>
      <c r="T3" s="49" t="s">
        <v>3</v>
      </c>
      <c r="U3" s="54" t="s">
        <v>2</v>
      </c>
    </row>
    <row r="4" spans="1:21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48"/>
      <c r="U4" s="55"/>
    </row>
    <row r="5" spans="1:21" ht="16">
      <c r="A5" s="57" t="s">
        <v>58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39</v>
      </c>
      <c r="B6" s="7" t="s">
        <v>59</v>
      </c>
      <c r="C6" s="7" t="s">
        <v>60</v>
      </c>
      <c r="D6" s="7" t="s">
        <v>61</v>
      </c>
      <c r="E6" s="7" t="s">
        <v>393</v>
      </c>
      <c r="F6" s="7" t="s">
        <v>358</v>
      </c>
      <c r="G6" s="27" t="s">
        <v>53</v>
      </c>
      <c r="H6" s="27" t="s">
        <v>53</v>
      </c>
      <c r="I6" s="27" t="s">
        <v>53</v>
      </c>
      <c r="J6" s="8"/>
      <c r="K6" s="27"/>
      <c r="L6" s="8"/>
      <c r="M6" s="8"/>
      <c r="N6" s="8"/>
      <c r="O6" s="27"/>
      <c r="P6" s="8"/>
      <c r="Q6" s="8"/>
      <c r="R6" s="8"/>
      <c r="S6" s="33">
        <v>0</v>
      </c>
      <c r="T6" s="8" t="str">
        <f>"0,0000"</f>
        <v>0,0000</v>
      </c>
      <c r="U6" s="28"/>
    </row>
    <row r="7" spans="1:21">
      <c r="B7" s="5" t="s">
        <v>32</v>
      </c>
    </row>
    <row r="8" spans="1:21" ht="16">
      <c r="A8" s="56" t="s">
        <v>42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31</v>
      </c>
      <c r="B9" s="7" t="s">
        <v>62</v>
      </c>
      <c r="C9" s="7" t="s">
        <v>63</v>
      </c>
      <c r="D9" s="7" t="s">
        <v>64</v>
      </c>
      <c r="E9" s="7" t="s">
        <v>393</v>
      </c>
      <c r="F9" s="7" t="s">
        <v>65</v>
      </c>
      <c r="G9" s="27" t="s">
        <v>43</v>
      </c>
      <c r="H9" s="20" t="s">
        <v>43</v>
      </c>
      <c r="I9" s="20" t="s">
        <v>44</v>
      </c>
      <c r="J9" s="8"/>
      <c r="K9" s="20" t="s">
        <v>14</v>
      </c>
      <c r="L9" s="27" t="s">
        <v>66</v>
      </c>
      <c r="M9" s="27" t="s">
        <v>66</v>
      </c>
      <c r="N9" s="8"/>
      <c r="O9" s="27" t="s">
        <v>21</v>
      </c>
      <c r="P9" s="27" t="s">
        <v>21</v>
      </c>
      <c r="Q9" s="20" t="s">
        <v>21</v>
      </c>
      <c r="R9" s="8"/>
      <c r="S9" s="33" t="str">
        <f>"287,5"</f>
        <v>287,5</v>
      </c>
      <c r="T9" s="8" t="str">
        <f>"320,5337"</f>
        <v>320,5337</v>
      </c>
      <c r="U9" s="28" t="s">
        <v>359</v>
      </c>
    </row>
    <row r="10" spans="1:21">
      <c r="B10" s="5" t="s">
        <v>32</v>
      </c>
    </row>
    <row r="11" spans="1:21" ht="16">
      <c r="A11" s="56" t="s">
        <v>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10" t="s">
        <v>31</v>
      </c>
      <c r="B12" s="9" t="s">
        <v>67</v>
      </c>
      <c r="C12" s="9" t="s">
        <v>68</v>
      </c>
      <c r="D12" s="9" t="s">
        <v>69</v>
      </c>
      <c r="E12" s="9" t="s">
        <v>394</v>
      </c>
      <c r="F12" s="9" t="s">
        <v>358</v>
      </c>
      <c r="G12" s="21" t="s">
        <v>17</v>
      </c>
      <c r="H12" s="22" t="s">
        <v>17</v>
      </c>
      <c r="I12" s="21" t="s">
        <v>46</v>
      </c>
      <c r="J12" s="10"/>
      <c r="K12" s="21" t="s">
        <v>44</v>
      </c>
      <c r="L12" s="22" t="s">
        <v>44</v>
      </c>
      <c r="M12" s="21" t="s">
        <v>70</v>
      </c>
      <c r="N12" s="10"/>
      <c r="O12" s="21" t="s">
        <v>71</v>
      </c>
      <c r="P12" s="22" t="s">
        <v>71</v>
      </c>
      <c r="Q12" s="22" t="s">
        <v>38</v>
      </c>
      <c r="R12" s="10"/>
      <c r="S12" s="34" t="str">
        <f>"375,0"</f>
        <v>375,0</v>
      </c>
      <c r="T12" s="10" t="str">
        <f>"275,4375"</f>
        <v>275,4375</v>
      </c>
      <c r="U12" s="9"/>
    </row>
    <row r="13" spans="1:21">
      <c r="A13" s="14" t="s">
        <v>31</v>
      </c>
      <c r="B13" s="13" t="s">
        <v>72</v>
      </c>
      <c r="C13" s="13" t="s">
        <v>73</v>
      </c>
      <c r="D13" s="13" t="s">
        <v>74</v>
      </c>
      <c r="E13" s="13" t="s">
        <v>393</v>
      </c>
      <c r="F13" s="13" t="s">
        <v>75</v>
      </c>
      <c r="G13" s="25" t="s">
        <v>71</v>
      </c>
      <c r="H13" s="25" t="s">
        <v>38</v>
      </c>
      <c r="I13" s="25" t="s">
        <v>76</v>
      </c>
      <c r="J13" s="14"/>
      <c r="K13" s="25" t="s">
        <v>47</v>
      </c>
      <c r="L13" s="25" t="s">
        <v>17</v>
      </c>
      <c r="M13" s="26" t="s">
        <v>18</v>
      </c>
      <c r="N13" s="14"/>
      <c r="O13" s="25" t="s">
        <v>77</v>
      </c>
      <c r="P13" s="25" t="s">
        <v>78</v>
      </c>
      <c r="Q13" s="25" t="s">
        <v>79</v>
      </c>
      <c r="R13" s="14"/>
      <c r="S13" s="35" t="str">
        <f>"490,0"</f>
        <v>490,0</v>
      </c>
      <c r="T13" s="14" t="str">
        <f>"351,1340"</f>
        <v>351,1340</v>
      </c>
      <c r="U13" s="13"/>
    </row>
    <row r="14" spans="1:21">
      <c r="B14" s="5" t="s">
        <v>32</v>
      </c>
    </row>
    <row r="15" spans="1:21" ht="16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1">
      <c r="A16" s="10" t="s">
        <v>31</v>
      </c>
      <c r="B16" s="9" t="s">
        <v>80</v>
      </c>
      <c r="C16" s="9" t="s">
        <v>81</v>
      </c>
      <c r="D16" s="9" t="s">
        <v>82</v>
      </c>
      <c r="E16" s="9" t="s">
        <v>394</v>
      </c>
      <c r="F16" s="9" t="s">
        <v>7</v>
      </c>
      <c r="G16" s="22" t="s">
        <v>83</v>
      </c>
      <c r="H16" s="22" t="s">
        <v>84</v>
      </c>
      <c r="I16" s="22" t="s">
        <v>85</v>
      </c>
      <c r="J16" s="10"/>
      <c r="K16" s="22" t="s">
        <v>21</v>
      </c>
      <c r="L16" s="22" t="s">
        <v>16</v>
      </c>
      <c r="M16" s="21" t="s">
        <v>17</v>
      </c>
      <c r="N16" s="10"/>
      <c r="O16" s="22" t="s">
        <v>86</v>
      </c>
      <c r="P16" s="22" t="s">
        <v>78</v>
      </c>
      <c r="Q16" s="22" t="s">
        <v>87</v>
      </c>
      <c r="R16" s="10"/>
      <c r="S16" s="34" t="str">
        <f>"515,0"</f>
        <v>515,0</v>
      </c>
      <c r="T16" s="10" t="str">
        <f>"354,4230"</f>
        <v>354,4230</v>
      </c>
      <c r="U16" s="30" t="s">
        <v>360</v>
      </c>
    </row>
    <row r="17" spans="1:21">
      <c r="A17" s="14" t="s">
        <v>31</v>
      </c>
      <c r="B17" s="13" t="s">
        <v>88</v>
      </c>
      <c r="C17" s="13" t="s">
        <v>89</v>
      </c>
      <c r="D17" s="13" t="s">
        <v>90</v>
      </c>
      <c r="E17" s="13" t="s">
        <v>393</v>
      </c>
      <c r="F17" s="13" t="s">
        <v>35</v>
      </c>
      <c r="G17" s="25" t="s">
        <v>83</v>
      </c>
      <c r="H17" s="25" t="s">
        <v>91</v>
      </c>
      <c r="I17" s="25" t="s">
        <v>77</v>
      </c>
      <c r="J17" s="14"/>
      <c r="K17" s="25" t="s">
        <v>48</v>
      </c>
      <c r="L17" s="25" t="s">
        <v>45</v>
      </c>
      <c r="M17" s="26" t="s">
        <v>47</v>
      </c>
      <c r="N17" s="14"/>
      <c r="O17" s="25" t="s">
        <v>36</v>
      </c>
      <c r="P17" s="25" t="s">
        <v>79</v>
      </c>
      <c r="Q17" s="25" t="s">
        <v>92</v>
      </c>
      <c r="R17" s="14"/>
      <c r="S17" s="35" t="str">
        <f>"525,0"</f>
        <v>525,0</v>
      </c>
      <c r="T17" s="14" t="str">
        <f>"358,4175"</f>
        <v>358,4175</v>
      </c>
      <c r="U17" s="29" t="s">
        <v>323</v>
      </c>
    </row>
    <row r="18" spans="1:21">
      <c r="B18" s="5" t="s">
        <v>32</v>
      </c>
    </row>
    <row r="19" spans="1:21" ht="16">
      <c r="A19" s="56" t="s">
        <v>93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</row>
    <row r="20" spans="1:21">
      <c r="A20" s="8" t="s">
        <v>31</v>
      </c>
      <c r="B20" s="7" t="s">
        <v>94</v>
      </c>
      <c r="C20" s="7" t="s">
        <v>95</v>
      </c>
      <c r="D20" s="7" t="s">
        <v>96</v>
      </c>
      <c r="E20" s="7" t="s">
        <v>393</v>
      </c>
      <c r="F20" s="7" t="s">
        <v>7</v>
      </c>
      <c r="G20" s="20" t="s">
        <v>46</v>
      </c>
      <c r="H20" s="20" t="s">
        <v>71</v>
      </c>
      <c r="I20" s="20" t="s">
        <v>97</v>
      </c>
      <c r="J20" s="8"/>
      <c r="K20" s="20" t="s">
        <v>48</v>
      </c>
      <c r="L20" s="27" t="s">
        <v>45</v>
      </c>
      <c r="M20" s="20" t="s">
        <v>45</v>
      </c>
      <c r="N20" s="8"/>
      <c r="O20" s="20" t="s">
        <v>91</v>
      </c>
      <c r="P20" s="20" t="s">
        <v>36</v>
      </c>
      <c r="Q20" s="20" t="s">
        <v>79</v>
      </c>
      <c r="R20" s="8"/>
      <c r="S20" s="33" t="str">
        <f>"470,0"</f>
        <v>470,0</v>
      </c>
      <c r="T20" s="8" t="str">
        <f>"302,1160"</f>
        <v>302,1160</v>
      </c>
      <c r="U20" s="28" t="s">
        <v>322</v>
      </c>
    </row>
    <row r="21" spans="1:21">
      <c r="B21" s="5" t="s">
        <v>32</v>
      </c>
    </row>
    <row r="22" spans="1:21" ht="16">
      <c r="A22" s="56" t="s">
        <v>98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21">
      <c r="A23" s="8" t="s">
        <v>31</v>
      </c>
      <c r="B23" s="7" t="s">
        <v>99</v>
      </c>
      <c r="C23" s="7" t="s">
        <v>100</v>
      </c>
      <c r="D23" s="7" t="s">
        <v>101</v>
      </c>
      <c r="E23" s="7" t="s">
        <v>393</v>
      </c>
      <c r="F23" s="7" t="s">
        <v>102</v>
      </c>
      <c r="G23" s="20" t="s">
        <v>103</v>
      </c>
      <c r="H23" s="20" t="s">
        <v>84</v>
      </c>
      <c r="I23" s="27" t="s">
        <v>85</v>
      </c>
      <c r="J23" s="8"/>
      <c r="K23" s="20" t="s">
        <v>104</v>
      </c>
      <c r="L23" s="27" t="s">
        <v>71</v>
      </c>
      <c r="M23" s="8"/>
      <c r="N23" s="8"/>
      <c r="O23" s="20" t="s">
        <v>36</v>
      </c>
      <c r="P23" s="27" t="s">
        <v>87</v>
      </c>
      <c r="Q23" s="20" t="s">
        <v>87</v>
      </c>
      <c r="R23" s="8"/>
      <c r="S23" s="33" t="str">
        <f>"527,5"</f>
        <v>527,5</v>
      </c>
      <c r="T23" s="8" t="str">
        <f>"310,4338"</f>
        <v>310,4338</v>
      </c>
      <c r="U23" s="28" t="s">
        <v>326</v>
      </c>
    </row>
    <row r="24" spans="1:21">
      <c r="B24" s="5" t="s">
        <v>32</v>
      </c>
    </row>
    <row r="25" spans="1:21">
      <c r="B25" s="5" t="s">
        <v>32</v>
      </c>
      <c r="E25" s="6"/>
      <c r="F25" s="6"/>
    </row>
    <row r="26" spans="1:21">
      <c r="B26" s="5" t="s">
        <v>32</v>
      </c>
    </row>
    <row r="27" spans="1:21" ht="14">
      <c r="B27" s="5" t="s">
        <v>32</v>
      </c>
      <c r="C27" s="17"/>
      <c r="D27" s="18"/>
    </row>
    <row r="28" spans="1:21" ht="14">
      <c r="B28" s="5" t="s">
        <v>32</v>
      </c>
      <c r="C28" s="1"/>
      <c r="D28" s="1"/>
      <c r="E28" s="1"/>
      <c r="F28" s="1"/>
    </row>
    <row r="29" spans="1:21">
      <c r="B29" s="5" t="s">
        <v>32</v>
      </c>
      <c r="E29" s="6"/>
      <c r="F29" s="6"/>
    </row>
    <row r="30" spans="1:21">
      <c r="B30" s="5" t="s">
        <v>32</v>
      </c>
      <c r="E30" s="6"/>
      <c r="F30" s="6"/>
    </row>
    <row r="31" spans="1:21">
      <c r="B31" s="5" t="s">
        <v>32</v>
      </c>
      <c r="E31" s="6"/>
      <c r="F31" s="6"/>
    </row>
    <row r="32" spans="1:21">
      <c r="B32" s="5" t="s">
        <v>32</v>
      </c>
    </row>
  </sheetData>
  <mergeCells count="19">
    <mergeCell ref="A22:R22"/>
    <mergeCell ref="A5:R5"/>
    <mergeCell ref="A8:R8"/>
    <mergeCell ref="A11:R11"/>
    <mergeCell ref="A15:R15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"/>
  <dimension ref="A1:U5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3.33203125" style="5" customWidth="1"/>
    <col min="22" max="16384" width="9.1640625" style="3"/>
  </cols>
  <sheetData>
    <row r="1" spans="1:21" s="2" customFormat="1" ht="29" customHeight="1">
      <c r="A1" s="37" t="s">
        <v>366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55</v>
      </c>
      <c r="H3" s="49"/>
      <c r="I3" s="49"/>
      <c r="J3" s="49"/>
      <c r="K3" s="49" t="s">
        <v>56</v>
      </c>
      <c r="L3" s="49"/>
      <c r="M3" s="49"/>
      <c r="N3" s="49"/>
      <c r="O3" s="49" t="s">
        <v>57</v>
      </c>
      <c r="P3" s="49"/>
      <c r="Q3" s="49"/>
      <c r="R3" s="49"/>
      <c r="S3" s="49" t="s">
        <v>1</v>
      </c>
      <c r="T3" s="49" t="s">
        <v>3</v>
      </c>
      <c r="U3" s="54" t="s">
        <v>2</v>
      </c>
    </row>
    <row r="4" spans="1:21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5"/>
    </row>
    <row r="5" spans="1:21" ht="16">
      <c r="A5" s="57" t="s">
        <v>8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31</v>
      </c>
      <c r="B6" s="7" t="s">
        <v>138</v>
      </c>
      <c r="C6" s="7" t="s">
        <v>354</v>
      </c>
      <c r="D6" s="7" t="s">
        <v>139</v>
      </c>
      <c r="E6" s="7" t="s">
        <v>395</v>
      </c>
      <c r="F6" s="7" t="s">
        <v>7</v>
      </c>
      <c r="G6" s="27" t="s">
        <v>14</v>
      </c>
      <c r="H6" s="20" t="s">
        <v>15</v>
      </c>
      <c r="I6" s="20" t="s">
        <v>51</v>
      </c>
      <c r="J6" s="8"/>
      <c r="K6" s="20" t="s">
        <v>53</v>
      </c>
      <c r="L6" s="20" t="s">
        <v>11</v>
      </c>
      <c r="M6" s="20" t="s">
        <v>9</v>
      </c>
      <c r="N6" s="8"/>
      <c r="O6" s="20" t="s">
        <v>48</v>
      </c>
      <c r="P6" s="20" t="s">
        <v>45</v>
      </c>
      <c r="Q6" s="20" t="s">
        <v>47</v>
      </c>
      <c r="R6" s="8"/>
      <c r="S6" s="8" t="str">
        <f>"267,5"</f>
        <v>267,5</v>
      </c>
      <c r="T6" s="8" t="str">
        <f>"264,3167"</f>
        <v>264,3167</v>
      </c>
      <c r="U6" s="28" t="s">
        <v>364</v>
      </c>
    </row>
    <row r="7" spans="1:21">
      <c r="B7" s="5" t="s">
        <v>32</v>
      </c>
    </row>
    <row r="8" spans="1:21" ht="16">
      <c r="A8" s="56" t="s">
        <v>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31</v>
      </c>
      <c r="B9" s="7" t="s">
        <v>140</v>
      </c>
      <c r="C9" s="7" t="s">
        <v>141</v>
      </c>
      <c r="D9" s="7" t="s">
        <v>142</v>
      </c>
      <c r="E9" s="7" t="s">
        <v>394</v>
      </c>
      <c r="F9" s="7" t="s">
        <v>362</v>
      </c>
      <c r="G9" s="20" t="s">
        <v>15</v>
      </c>
      <c r="H9" s="20" t="s">
        <v>51</v>
      </c>
      <c r="I9" s="20" t="s">
        <v>13</v>
      </c>
      <c r="J9" s="8"/>
      <c r="K9" s="27" t="s">
        <v>11</v>
      </c>
      <c r="L9" s="20" t="s">
        <v>11</v>
      </c>
      <c r="M9" s="27" t="s">
        <v>12</v>
      </c>
      <c r="N9" s="8"/>
      <c r="O9" s="20" t="s">
        <v>13</v>
      </c>
      <c r="P9" s="20" t="s">
        <v>44</v>
      </c>
      <c r="Q9" s="27" t="s">
        <v>70</v>
      </c>
      <c r="R9" s="8"/>
      <c r="S9" s="8" t="str">
        <f>"250,0"</f>
        <v>250,0</v>
      </c>
      <c r="T9" s="8" t="str">
        <f>"191,4000"</f>
        <v>191,4000</v>
      </c>
      <c r="U9" s="28" t="s">
        <v>324</v>
      </c>
    </row>
    <row r="10" spans="1:21">
      <c r="B10" s="5" t="s">
        <v>32</v>
      </c>
    </row>
    <row r="11" spans="1:21" ht="16">
      <c r="A11" s="56" t="s">
        <v>19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10" t="s">
        <v>31</v>
      </c>
      <c r="B12" s="9" t="s">
        <v>143</v>
      </c>
      <c r="C12" s="9" t="s">
        <v>144</v>
      </c>
      <c r="D12" s="9" t="s">
        <v>145</v>
      </c>
      <c r="E12" s="9" t="s">
        <v>393</v>
      </c>
      <c r="F12" s="9" t="s">
        <v>7</v>
      </c>
      <c r="G12" s="22" t="s">
        <v>92</v>
      </c>
      <c r="H12" s="22" t="s">
        <v>117</v>
      </c>
      <c r="I12" s="22" t="s">
        <v>146</v>
      </c>
      <c r="J12" s="10"/>
      <c r="K12" s="22" t="s">
        <v>46</v>
      </c>
      <c r="L12" s="21" t="s">
        <v>38</v>
      </c>
      <c r="M12" s="21" t="s">
        <v>38</v>
      </c>
      <c r="N12" s="10"/>
      <c r="O12" s="22" t="s">
        <v>115</v>
      </c>
      <c r="P12" s="22" t="s">
        <v>146</v>
      </c>
      <c r="Q12" s="21" t="s">
        <v>118</v>
      </c>
      <c r="R12" s="10"/>
      <c r="S12" s="10" t="str">
        <f>"630,0"</f>
        <v>630,0</v>
      </c>
      <c r="T12" s="10" t="str">
        <f>"423,9270"</f>
        <v>423,9270</v>
      </c>
      <c r="U12" s="9" t="s">
        <v>147</v>
      </c>
    </row>
    <row r="13" spans="1:21">
      <c r="A13" s="14" t="s">
        <v>33</v>
      </c>
      <c r="B13" s="13" t="s">
        <v>148</v>
      </c>
      <c r="C13" s="13" t="s">
        <v>149</v>
      </c>
      <c r="D13" s="13" t="s">
        <v>150</v>
      </c>
      <c r="E13" s="13" t="s">
        <v>393</v>
      </c>
      <c r="F13" s="13" t="s">
        <v>7</v>
      </c>
      <c r="G13" s="25" t="s">
        <v>77</v>
      </c>
      <c r="H13" s="25" t="s">
        <v>36</v>
      </c>
      <c r="I13" s="25" t="s">
        <v>78</v>
      </c>
      <c r="J13" s="14"/>
      <c r="K13" s="25" t="s">
        <v>71</v>
      </c>
      <c r="L13" s="26" t="s">
        <v>151</v>
      </c>
      <c r="M13" s="25" t="s">
        <v>151</v>
      </c>
      <c r="N13" s="14"/>
      <c r="O13" s="25" t="s">
        <v>79</v>
      </c>
      <c r="P13" s="25" t="s">
        <v>92</v>
      </c>
      <c r="Q13" s="26" t="s">
        <v>152</v>
      </c>
      <c r="R13" s="14"/>
      <c r="S13" s="14" t="str">
        <f>"585,0"</f>
        <v>585,0</v>
      </c>
      <c r="T13" s="14" t="str">
        <f>"391,8915"</f>
        <v>391,8915</v>
      </c>
      <c r="U13" s="13"/>
    </row>
    <row r="14" spans="1:21">
      <c r="B14" s="5" t="s">
        <v>32</v>
      </c>
    </row>
    <row r="15" spans="1:21" ht="16">
      <c r="A15" s="56" t="s">
        <v>93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1">
      <c r="A16" s="10" t="s">
        <v>31</v>
      </c>
      <c r="B16" s="9" t="s">
        <v>153</v>
      </c>
      <c r="C16" s="9" t="s">
        <v>154</v>
      </c>
      <c r="D16" s="9" t="s">
        <v>155</v>
      </c>
      <c r="E16" s="9" t="s">
        <v>393</v>
      </c>
      <c r="F16" s="9" t="s">
        <v>7</v>
      </c>
      <c r="G16" s="22" t="s">
        <v>92</v>
      </c>
      <c r="H16" s="22" t="s">
        <v>156</v>
      </c>
      <c r="I16" s="22" t="s">
        <v>117</v>
      </c>
      <c r="J16" s="10"/>
      <c r="K16" s="22" t="s">
        <v>76</v>
      </c>
      <c r="L16" s="22" t="s">
        <v>157</v>
      </c>
      <c r="M16" s="22" t="s">
        <v>103</v>
      </c>
      <c r="N16" s="10"/>
      <c r="O16" s="22" t="s">
        <v>118</v>
      </c>
      <c r="P16" s="22" t="s">
        <v>127</v>
      </c>
      <c r="Q16" s="22" t="s">
        <v>136</v>
      </c>
      <c r="R16" s="10"/>
      <c r="S16" s="10" t="str">
        <f>"680,0"</f>
        <v>680,0</v>
      </c>
      <c r="T16" s="10" t="str">
        <f>"437,3760"</f>
        <v>437,3760</v>
      </c>
      <c r="U16" s="9" t="s">
        <v>158</v>
      </c>
    </row>
    <row r="17" spans="1:21">
      <c r="A17" s="12" t="s">
        <v>33</v>
      </c>
      <c r="B17" s="11" t="s">
        <v>159</v>
      </c>
      <c r="C17" s="11" t="s">
        <v>160</v>
      </c>
      <c r="D17" s="11" t="s">
        <v>161</v>
      </c>
      <c r="E17" s="11" t="s">
        <v>393</v>
      </c>
      <c r="F17" s="11" t="s">
        <v>7</v>
      </c>
      <c r="G17" s="24" t="s">
        <v>36</v>
      </c>
      <c r="H17" s="24" t="s">
        <v>79</v>
      </c>
      <c r="I17" s="12"/>
      <c r="J17" s="12"/>
      <c r="K17" s="24" t="s">
        <v>71</v>
      </c>
      <c r="L17" s="24" t="s">
        <v>38</v>
      </c>
      <c r="M17" s="23" t="s">
        <v>162</v>
      </c>
      <c r="N17" s="12"/>
      <c r="O17" s="24" t="s">
        <v>92</v>
      </c>
      <c r="P17" s="24" t="s">
        <v>115</v>
      </c>
      <c r="Q17" s="24" t="s">
        <v>117</v>
      </c>
      <c r="R17" s="12"/>
      <c r="S17" s="12" t="str">
        <f>"600,0"</f>
        <v>600,0</v>
      </c>
      <c r="T17" s="12" t="str">
        <f>"388,2600"</f>
        <v>388,2600</v>
      </c>
      <c r="U17" s="11"/>
    </row>
    <row r="18" spans="1:21">
      <c r="A18" s="14" t="s">
        <v>31</v>
      </c>
      <c r="B18" s="13" t="s">
        <v>159</v>
      </c>
      <c r="C18" s="13" t="s">
        <v>355</v>
      </c>
      <c r="D18" s="13" t="s">
        <v>161</v>
      </c>
      <c r="E18" s="13" t="s">
        <v>396</v>
      </c>
      <c r="F18" s="13" t="s">
        <v>7</v>
      </c>
      <c r="G18" s="25" t="s">
        <v>36</v>
      </c>
      <c r="H18" s="25" t="s">
        <v>79</v>
      </c>
      <c r="I18" s="14"/>
      <c r="J18" s="14"/>
      <c r="K18" s="25" t="s">
        <v>71</v>
      </c>
      <c r="L18" s="25" t="s">
        <v>38</v>
      </c>
      <c r="M18" s="26" t="s">
        <v>162</v>
      </c>
      <c r="N18" s="14"/>
      <c r="O18" s="25" t="s">
        <v>92</v>
      </c>
      <c r="P18" s="25" t="s">
        <v>115</v>
      </c>
      <c r="Q18" s="25" t="s">
        <v>117</v>
      </c>
      <c r="R18" s="14"/>
      <c r="S18" s="14" t="str">
        <f>"600,0"</f>
        <v>600,0</v>
      </c>
      <c r="T18" s="14" t="str">
        <f>"418,5443"</f>
        <v>418,5443</v>
      </c>
      <c r="U18" s="13"/>
    </row>
    <row r="19" spans="1:21">
      <c r="B19" s="5" t="s">
        <v>32</v>
      </c>
    </row>
    <row r="20" spans="1:21" ht="16">
      <c r="A20" s="56" t="s">
        <v>37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21">
      <c r="A21" s="8" t="s">
        <v>31</v>
      </c>
      <c r="B21" s="7" t="s">
        <v>163</v>
      </c>
      <c r="C21" s="7" t="s">
        <v>164</v>
      </c>
      <c r="D21" s="7" t="s">
        <v>165</v>
      </c>
      <c r="E21" s="7" t="s">
        <v>394</v>
      </c>
      <c r="F21" s="7" t="s">
        <v>358</v>
      </c>
      <c r="G21" s="20" t="s">
        <v>91</v>
      </c>
      <c r="H21" s="20" t="s">
        <v>77</v>
      </c>
      <c r="I21" s="20" t="s">
        <v>36</v>
      </c>
      <c r="J21" s="8"/>
      <c r="K21" s="20" t="s">
        <v>116</v>
      </c>
      <c r="L21" s="20" t="s">
        <v>71</v>
      </c>
      <c r="M21" s="27" t="s">
        <v>97</v>
      </c>
      <c r="N21" s="8"/>
      <c r="O21" s="20" t="s">
        <v>91</v>
      </c>
      <c r="P21" s="20" t="s">
        <v>36</v>
      </c>
      <c r="Q21" s="20" t="s">
        <v>78</v>
      </c>
      <c r="R21" s="8"/>
      <c r="S21" s="8" t="str">
        <f>"545,0"</f>
        <v>545,0</v>
      </c>
      <c r="T21" s="8" t="str">
        <f>"335,2840"</f>
        <v>335,2840</v>
      </c>
      <c r="U21" s="7"/>
    </row>
    <row r="22" spans="1:21">
      <c r="B22" s="5" t="s">
        <v>32</v>
      </c>
    </row>
    <row r="23" spans="1:21" ht="16">
      <c r="A23" s="56" t="s">
        <v>98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21">
      <c r="A24" s="8" t="s">
        <v>31</v>
      </c>
      <c r="B24" s="7" t="s">
        <v>166</v>
      </c>
      <c r="C24" s="7" t="s">
        <v>167</v>
      </c>
      <c r="D24" s="7" t="s">
        <v>168</v>
      </c>
      <c r="E24" s="7" t="s">
        <v>393</v>
      </c>
      <c r="F24" s="7" t="s">
        <v>363</v>
      </c>
      <c r="G24" s="27" t="s">
        <v>117</v>
      </c>
      <c r="H24" s="20" t="s">
        <v>117</v>
      </c>
      <c r="I24" s="20" t="s">
        <v>169</v>
      </c>
      <c r="J24" s="8"/>
      <c r="K24" s="27" t="s">
        <v>83</v>
      </c>
      <c r="L24" s="27" t="s">
        <v>83</v>
      </c>
      <c r="M24" s="20" t="s">
        <v>83</v>
      </c>
      <c r="N24" s="8"/>
      <c r="O24" s="20" t="s">
        <v>117</v>
      </c>
      <c r="P24" s="20" t="s">
        <v>170</v>
      </c>
      <c r="Q24" s="8"/>
      <c r="R24" s="8"/>
      <c r="S24" s="8" t="str">
        <f>"700,0"</f>
        <v>700,0</v>
      </c>
      <c r="T24" s="8" t="str">
        <f>"416,2200"</f>
        <v>416,2200</v>
      </c>
      <c r="U24" s="7"/>
    </row>
    <row r="25" spans="1:21">
      <c r="B25" s="5" t="s">
        <v>32</v>
      </c>
    </row>
    <row r="26" spans="1:21" ht="16">
      <c r="A26" s="56" t="s">
        <v>130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21">
      <c r="A27" s="10" t="s">
        <v>31</v>
      </c>
      <c r="B27" s="9" t="s">
        <v>171</v>
      </c>
      <c r="C27" s="9" t="s">
        <v>172</v>
      </c>
      <c r="D27" s="9" t="s">
        <v>173</v>
      </c>
      <c r="E27" s="9" t="s">
        <v>393</v>
      </c>
      <c r="F27" s="9" t="s">
        <v>7</v>
      </c>
      <c r="G27" s="22" t="s">
        <v>174</v>
      </c>
      <c r="H27" s="22" t="s">
        <v>175</v>
      </c>
      <c r="I27" s="21" t="s">
        <v>146</v>
      </c>
      <c r="J27" s="10"/>
      <c r="K27" s="22" t="s">
        <v>83</v>
      </c>
      <c r="L27" s="21" t="s">
        <v>91</v>
      </c>
      <c r="M27" s="21" t="s">
        <v>91</v>
      </c>
      <c r="N27" s="10"/>
      <c r="O27" s="22" t="s">
        <v>169</v>
      </c>
      <c r="P27" s="22" t="s">
        <v>170</v>
      </c>
      <c r="Q27" s="22" t="s">
        <v>123</v>
      </c>
      <c r="R27" s="10"/>
      <c r="S27" s="10" t="str">
        <f>"695,0"</f>
        <v>695,0</v>
      </c>
      <c r="T27" s="10" t="str">
        <f>"404,4900"</f>
        <v>404,4900</v>
      </c>
      <c r="U27" s="9"/>
    </row>
    <row r="28" spans="1:21">
      <c r="A28" s="14" t="s">
        <v>33</v>
      </c>
      <c r="B28" s="13" t="s">
        <v>176</v>
      </c>
      <c r="C28" s="13" t="s">
        <v>177</v>
      </c>
      <c r="D28" s="13" t="s">
        <v>178</v>
      </c>
      <c r="E28" s="13" t="s">
        <v>393</v>
      </c>
      <c r="F28" s="13" t="s">
        <v>179</v>
      </c>
      <c r="G28" s="25" t="s">
        <v>87</v>
      </c>
      <c r="H28" s="25" t="s">
        <v>180</v>
      </c>
      <c r="I28" s="26" t="s">
        <v>117</v>
      </c>
      <c r="J28" s="14"/>
      <c r="K28" s="25" t="s">
        <v>46</v>
      </c>
      <c r="L28" s="26" t="s">
        <v>71</v>
      </c>
      <c r="M28" s="26" t="s">
        <v>71</v>
      </c>
      <c r="N28" s="14"/>
      <c r="O28" s="25" t="s">
        <v>92</v>
      </c>
      <c r="P28" s="25" t="s">
        <v>174</v>
      </c>
      <c r="Q28" s="25" t="s">
        <v>175</v>
      </c>
      <c r="R28" s="14"/>
      <c r="S28" s="14" t="str">
        <f>"602,5"</f>
        <v>602,5</v>
      </c>
      <c r="T28" s="14" t="str">
        <f>"346,8592"</f>
        <v>346,8592</v>
      </c>
      <c r="U28" s="13" t="s">
        <v>220</v>
      </c>
    </row>
    <row r="29" spans="1:21">
      <c r="B29" s="5" t="s">
        <v>32</v>
      </c>
    </row>
    <row r="30" spans="1:21">
      <c r="B30" s="5" t="s">
        <v>32</v>
      </c>
    </row>
    <row r="31" spans="1:21">
      <c r="B31" s="5" t="s">
        <v>32</v>
      </c>
    </row>
    <row r="32" spans="1:21" ht="18">
      <c r="B32" s="15" t="s">
        <v>22</v>
      </c>
      <c r="C32" s="15"/>
      <c r="F32" s="3"/>
    </row>
    <row r="33" spans="2:6" ht="16">
      <c r="B33" s="16" t="s">
        <v>28</v>
      </c>
      <c r="C33" s="16"/>
      <c r="F33" s="3"/>
    </row>
    <row r="34" spans="2:6" ht="14">
      <c r="B34" s="17"/>
      <c r="C34" s="18" t="s">
        <v>23</v>
      </c>
      <c r="F34" s="3"/>
    </row>
    <row r="35" spans="2:6" ht="14">
      <c r="B35" s="19" t="s">
        <v>24</v>
      </c>
      <c r="C35" s="19" t="s">
        <v>25</v>
      </c>
      <c r="D35" s="19" t="s">
        <v>361</v>
      </c>
      <c r="E35" s="19" t="s">
        <v>26</v>
      </c>
      <c r="F35" s="19" t="s">
        <v>105</v>
      </c>
    </row>
    <row r="36" spans="2:6">
      <c r="B36" s="5" t="s">
        <v>153</v>
      </c>
      <c r="C36" s="5" t="s">
        <v>23</v>
      </c>
      <c r="D36" s="6" t="s">
        <v>137</v>
      </c>
      <c r="E36" s="6" t="s">
        <v>181</v>
      </c>
      <c r="F36" s="6" t="s">
        <v>182</v>
      </c>
    </row>
    <row r="37" spans="2:6">
      <c r="B37" s="5" t="s">
        <v>143</v>
      </c>
      <c r="C37" s="5" t="s">
        <v>23</v>
      </c>
      <c r="D37" s="6" t="s">
        <v>29</v>
      </c>
      <c r="E37" s="6" t="s">
        <v>183</v>
      </c>
      <c r="F37" s="6" t="s">
        <v>184</v>
      </c>
    </row>
    <row r="38" spans="2:6">
      <c r="B38" s="5" t="s">
        <v>166</v>
      </c>
      <c r="C38" s="5" t="s">
        <v>23</v>
      </c>
      <c r="D38" s="6" t="s">
        <v>106</v>
      </c>
      <c r="E38" s="6" t="s">
        <v>185</v>
      </c>
      <c r="F38" s="6" t="s">
        <v>186</v>
      </c>
    </row>
    <row r="39" spans="2:6">
      <c r="B39" s="5" t="s">
        <v>32</v>
      </c>
    </row>
    <row r="40" spans="2:6">
      <c r="B40" s="5" t="s">
        <v>32</v>
      </c>
    </row>
    <row r="41" spans="2:6">
      <c r="B41" s="5" t="s">
        <v>32</v>
      </c>
    </row>
    <row r="42" spans="2:6">
      <c r="B42" s="5" t="s">
        <v>32</v>
      </c>
    </row>
    <row r="43" spans="2:6">
      <c r="B43" s="5" t="s">
        <v>32</v>
      </c>
    </row>
    <row r="44" spans="2:6">
      <c r="B44" s="5" t="s">
        <v>32</v>
      </c>
    </row>
    <row r="45" spans="2:6">
      <c r="B45" s="5" t="s">
        <v>32</v>
      </c>
    </row>
    <row r="46" spans="2:6">
      <c r="B46" s="5" t="s">
        <v>32</v>
      </c>
    </row>
    <row r="47" spans="2:6">
      <c r="B47" s="5" t="s">
        <v>32</v>
      </c>
    </row>
    <row r="48" spans="2:6">
      <c r="B48" s="5" t="s">
        <v>32</v>
      </c>
    </row>
    <row r="49" spans="2:6">
      <c r="B49" s="5" t="s">
        <v>32</v>
      </c>
    </row>
    <row r="50" spans="2:6">
      <c r="B50" s="5" t="s">
        <v>32</v>
      </c>
    </row>
    <row r="51" spans="2:6" ht="14">
      <c r="B51" s="5" t="s">
        <v>32</v>
      </c>
      <c r="C51" s="17"/>
      <c r="D51" s="18"/>
    </row>
    <row r="52" spans="2:6" ht="14">
      <c r="B52" s="5" t="s">
        <v>32</v>
      </c>
      <c r="C52" s="1"/>
      <c r="D52" s="1"/>
      <c r="E52" s="1"/>
      <c r="F52" s="1"/>
    </row>
    <row r="53" spans="2:6">
      <c r="B53" s="5" t="s">
        <v>32</v>
      </c>
      <c r="E53" s="6"/>
      <c r="F53" s="6"/>
    </row>
    <row r="54" spans="2:6">
      <c r="B54" s="5" t="s">
        <v>32</v>
      </c>
    </row>
  </sheetData>
  <mergeCells count="20">
    <mergeCell ref="A26:R26"/>
    <mergeCell ref="S3:S4"/>
    <mergeCell ref="T3:T4"/>
    <mergeCell ref="U3:U4"/>
    <mergeCell ref="A5:R5"/>
    <mergeCell ref="B3:B4"/>
    <mergeCell ref="A8:R8"/>
    <mergeCell ref="A11:R11"/>
    <mergeCell ref="A15:R15"/>
    <mergeCell ref="A20:R20"/>
    <mergeCell ref="A23:R23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3"/>
  <dimension ref="A1:U3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33203125" style="5" bestFit="1" customWidth="1"/>
    <col min="22" max="16384" width="9.1640625" style="3"/>
  </cols>
  <sheetData>
    <row r="1" spans="1:21" s="2" customFormat="1" ht="29" customHeight="1">
      <c r="A1" s="37" t="s">
        <v>367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55</v>
      </c>
      <c r="H3" s="49"/>
      <c r="I3" s="49"/>
      <c r="J3" s="49"/>
      <c r="K3" s="49" t="s">
        <v>56</v>
      </c>
      <c r="L3" s="49"/>
      <c r="M3" s="49"/>
      <c r="N3" s="49"/>
      <c r="O3" s="49" t="s">
        <v>57</v>
      </c>
      <c r="P3" s="49"/>
      <c r="Q3" s="49"/>
      <c r="R3" s="49"/>
      <c r="S3" s="49" t="s">
        <v>1</v>
      </c>
      <c r="T3" s="49" t="s">
        <v>3</v>
      </c>
      <c r="U3" s="54" t="s">
        <v>2</v>
      </c>
    </row>
    <row r="4" spans="1:21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5"/>
    </row>
    <row r="5" spans="1:21" ht="16">
      <c r="A5" s="57" t="s">
        <v>107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31</v>
      </c>
      <c r="B6" s="7" t="s">
        <v>108</v>
      </c>
      <c r="C6" s="7" t="s">
        <v>109</v>
      </c>
      <c r="D6" s="7" t="s">
        <v>110</v>
      </c>
      <c r="E6" s="7" t="s">
        <v>394</v>
      </c>
      <c r="F6" s="7" t="s">
        <v>362</v>
      </c>
      <c r="G6" s="20" t="s">
        <v>11</v>
      </c>
      <c r="H6" s="20" t="s">
        <v>15</v>
      </c>
      <c r="I6" s="27" t="s">
        <v>51</v>
      </c>
      <c r="J6" s="8"/>
      <c r="K6" s="20" t="s">
        <v>40</v>
      </c>
      <c r="L6" s="27" t="s">
        <v>111</v>
      </c>
      <c r="M6" s="27" t="s">
        <v>112</v>
      </c>
      <c r="N6" s="8"/>
      <c r="O6" s="20" t="s">
        <v>51</v>
      </c>
      <c r="P6" s="20" t="s">
        <v>43</v>
      </c>
      <c r="Q6" s="20" t="s">
        <v>44</v>
      </c>
      <c r="R6" s="8"/>
      <c r="S6" s="8" t="str">
        <f>"215,0"</f>
        <v>215,0</v>
      </c>
      <c r="T6" s="8" t="str">
        <f>"218,5690"</f>
        <v>218,5690</v>
      </c>
      <c r="U6" s="28" t="s">
        <v>324</v>
      </c>
    </row>
    <row r="7" spans="1:21">
      <c r="B7" s="5" t="s">
        <v>32</v>
      </c>
    </row>
    <row r="8" spans="1:21" ht="16">
      <c r="A8" s="56" t="s">
        <v>93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31</v>
      </c>
      <c r="B9" s="7" t="s">
        <v>113</v>
      </c>
      <c r="C9" s="7" t="s">
        <v>356</v>
      </c>
      <c r="D9" s="7" t="s">
        <v>114</v>
      </c>
      <c r="E9" s="7" t="s">
        <v>395</v>
      </c>
      <c r="F9" s="7" t="s">
        <v>362</v>
      </c>
      <c r="G9" s="27" t="s">
        <v>115</v>
      </c>
      <c r="H9" s="27" t="s">
        <v>115</v>
      </c>
      <c r="I9" s="20" t="s">
        <v>115</v>
      </c>
      <c r="J9" s="8"/>
      <c r="K9" s="20" t="s">
        <v>116</v>
      </c>
      <c r="L9" s="27" t="s">
        <v>71</v>
      </c>
      <c r="M9" s="20" t="s">
        <v>71</v>
      </c>
      <c r="N9" s="8"/>
      <c r="O9" s="20" t="s">
        <v>115</v>
      </c>
      <c r="P9" s="20" t="s">
        <v>117</v>
      </c>
      <c r="Q9" s="20" t="s">
        <v>118</v>
      </c>
      <c r="R9" s="8"/>
      <c r="S9" s="8" t="str">
        <f>"625,0"</f>
        <v>625,0</v>
      </c>
      <c r="T9" s="8" t="str">
        <f>"409,0625"</f>
        <v>409,0625</v>
      </c>
      <c r="U9" s="7"/>
    </row>
    <row r="10" spans="1:21">
      <c r="B10" s="5" t="s">
        <v>32</v>
      </c>
    </row>
    <row r="11" spans="1:21" ht="16">
      <c r="A11" s="56" t="s">
        <v>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8" t="s">
        <v>31</v>
      </c>
      <c r="B12" s="7" t="s">
        <v>119</v>
      </c>
      <c r="C12" s="7" t="s">
        <v>120</v>
      </c>
      <c r="D12" s="7" t="s">
        <v>121</v>
      </c>
      <c r="E12" s="7" t="s">
        <v>393</v>
      </c>
      <c r="F12" s="7" t="s">
        <v>122</v>
      </c>
      <c r="G12" s="20" t="s">
        <v>123</v>
      </c>
      <c r="H12" s="20" t="s">
        <v>124</v>
      </c>
      <c r="I12" s="20" t="s">
        <v>125</v>
      </c>
      <c r="J12" s="8"/>
      <c r="K12" s="20" t="s">
        <v>77</v>
      </c>
      <c r="L12" s="20" t="s">
        <v>126</v>
      </c>
      <c r="M12" s="27" t="s">
        <v>79</v>
      </c>
      <c r="N12" s="8"/>
      <c r="O12" s="20" t="s">
        <v>127</v>
      </c>
      <c r="P12" s="20" t="s">
        <v>128</v>
      </c>
      <c r="Q12" s="27" t="s">
        <v>129</v>
      </c>
      <c r="R12" s="8"/>
      <c r="S12" s="8" t="str">
        <f>"807,5"</f>
        <v>807,5</v>
      </c>
      <c r="T12" s="8" t="str">
        <f>"481,7545"</f>
        <v>481,7545</v>
      </c>
      <c r="U12" s="7"/>
    </row>
    <row r="13" spans="1:21">
      <c r="B13" s="5" t="s">
        <v>32</v>
      </c>
    </row>
    <row r="14" spans="1:21" ht="16">
      <c r="A14" s="56" t="s">
        <v>130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1">
      <c r="A15" s="8" t="s">
        <v>31</v>
      </c>
      <c r="B15" s="7" t="s">
        <v>131</v>
      </c>
      <c r="C15" s="7" t="s">
        <v>357</v>
      </c>
      <c r="D15" s="7" t="s">
        <v>132</v>
      </c>
      <c r="E15" s="7" t="s">
        <v>397</v>
      </c>
      <c r="F15" s="7" t="s">
        <v>362</v>
      </c>
      <c r="G15" s="20" t="s">
        <v>133</v>
      </c>
      <c r="H15" s="27" t="s">
        <v>134</v>
      </c>
      <c r="I15" s="27" t="s">
        <v>124</v>
      </c>
      <c r="J15" s="8"/>
      <c r="K15" s="20" t="s">
        <v>86</v>
      </c>
      <c r="L15" s="20" t="s">
        <v>135</v>
      </c>
      <c r="M15" s="27" t="s">
        <v>78</v>
      </c>
      <c r="N15" s="8"/>
      <c r="O15" s="20" t="s">
        <v>127</v>
      </c>
      <c r="P15" s="20" t="s">
        <v>136</v>
      </c>
      <c r="Q15" s="20" t="s">
        <v>128</v>
      </c>
      <c r="R15" s="8"/>
      <c r="S15" s="8" t="str">
        <f>"770,0"</f>
        <v>770,0</v>
      </c>
      <c r="T15" s="8" t="str">
        <f>"445,2733"</f>
        <v>445,2733</v>
      </c>
      <c r="U15" s="7"/>
    </row>
    <row r="16" spans="1:21">
      <c r="B16" s="5" t="s">
        <v>32</v>
      </c>
    </row>
    <row r="17" spans="2:6" ht="14">
      <c r="B17" s="5" t="s">
        <v>32</v>
      </c>
      <c r="C17" s="17"/>
      <c r="D17" s="18"/>
    </row>
    <row r="18" spans="2:6" ht="14">
      <c r="B18" s="5" t="s">
        <v>32</v>
      </c>
      <c r="C18" s="1"/>
      <c r="D18" s="1"/>
      <c r="E18" s="1"/>
      <c r="F18" s="1"/>
    </row>
    <row r="19" spans="2:6">
      <c r="B19" s="5" t="s">
        <v>32</v>
      </c>
      <c r="E19" s="6"/>
      <c r="F19" s="6"/>
    </row>
    <row r="20" spans="2:6">
      <c r="B20" s="5" t="s">
        <v>32</v>
      </c>
    </row>
    <row r="21" spans="2:6" ht="14">
      <c r="B21" s="5" t="s">
        <v>32</v>
      </c>
      <c r="C21" s="17"/>
      <c r="D21" s="18"/>
    </row>
    <row r="22" spans="2:6" ht="14">
      <c r="B22" s="5" t="s">
        <v>32</v>
      </c>
      <c r="C22" s="1"/>
      <c r="D22" s="1"/>
      <c r="E22" s="1"/>
      <c r="F22" s="1"/>
    </row>
    <row r="23" spans="2:6">
      <c r="B23" s="5" t="s">
        <v>32</v>
      </c>
      <c r="E23" s="6"/>
      <c r="F23" s="6"/>
    </row>
    <row r="24" spans="2:6">
      <c r="B24" s="5" t="s">
        <v>32</v>
      </c>
    </row>
    <row r="25" spans="2:6" ht="14">
      <c r="B25" s="5" t="s">
        <v>32</v>
      </c>
      <c r="C25" s="17"/>
      <c r="D25" s="18"/>
    </row>
    <row r="26" spans="2:6" ht="14">
      <c r="B26" s="5" t="s">
        <v>32</v>
      </c>
      <c r="C26" s="1"/>
      <c r="D26" s="1"/>
      <c r="E26" s="1"/>
      <c r="F26" s="1"/>
    </row>
    <row r="27" spans="2:6">
      <c r="B27" s="5" t="s">
        <v>32</v>
      </c>
      <c r="E27" s="6"/>
      <c r="F27" s="6"/>
    </row>
    <row r="28" spans="2:6">
      <c r="B28" s="5" t="s">
        <v>32</v>
      </c>
    </row>
    <row r="29" spans="2:6" ht="14">
      <c r="B29" s="5" t="s">
        <v>32</v>
      </c>
      <c r="C29" s="17"/>
      <c r="D29" s="18"/>
    </row>
    <row r="30" spans="2:6" ht="14">
      <c r="B30" s="5" t="s">
        <v>32</v>
      </c>
      <c r="C30" s="1"/>
      <c r="D30" s="1"/>
      <c r="E30" s="1"/>
      <c r="F30" s="1"/>
    </row>
    <row r="31" spans="2:6">
      <c r="B31" s="5" t="s">
        <v>32</v>
      </c>
      <c r="E31" s="6"/>
      <c r="F31" s="6"/>
    </row>
    <row r="32" spans="2:6">
      <c r="B32" s="5" t="s">
        <v>32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"/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37" t="s">
        <v>368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49" t="s">
        <v>57</v>
      </c>
      <c r="L3" s="49"/>
      <c r="M3" s="49"/>
      <c r="N3" s="49"/>
      <c r="O3" s="49" t="s">
        <v>1</v>
      </c>
      <c r="P3" s="49" t="s">
        <v>3</v>
      </c>
      <c r="Q3" s="54" t="s">
        <v>2</v>
      </c>
    </row>
    <row r="4" spans="1:17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5"/>
    </row>
    <row r="5" spans="1:17" ht="16">
      <c r="A5" s="57" t="s">
        <v>98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31</v>
      </c>
      <c r="B6" s="7" t="s">
        <v>296</v>
      </c>
      <c r="C6" s="7" t="s">
        <v>297</v>
      </c>
      <c r="D6" s="7" t="s">
        <v>298</v>
      </c>
      <c r="E6" s="7" t="s">
        <v>393</v>
      </c>
      <c r="F6" s="7" t="s">
        <v>179</v>
      </c>
      <c r="G6" s="20" t="s">
        <v>116</v>
      </c>
      <c r="H6" s="20" t="s">
        <v>198</v>
      </c>
      <c r="I6" s="20" t="s">
        <v>38</v>
      </c>
      <c r="J6" s="8"/>
      <c r="K6" s="20" t="s">
        <v>92</v>
      </c>
      <c r="L6" s="20" t="s">
        <v>174</v>
      </c>
      <c r="M6" s="20" t="s">
        <v>146</v>
      </c>
      <c r="N6" s="8"/>
      <c r="O6" s="8" t="str">
        <f>"400,0"</f>
        <v>400,0</v>
      </c>
      <c r="P6" s="8" t="str">
        <f>"235,5200"</f>
        <v>235,5200</v>
      </c>
      <c r="Q6" s="28" t="s">
        <v>374</v>
      </c>
    </row>
    <row r="7" spans="1:17">
      <c r="B7" s="5" t="s">
        <v>32</v>
      </c>
    </row>
    <row r="8" spans="1:17" ht="14">
      <c r="B8" s="5" t="s">
        <v>32</v>
      </c>
      <c r="C8" s="17"/>
      <c r="D8" s="18"/>
    </row>
    <row r="9" spans="1:17" ht="14">
      <c r="B9" s="5" t="s">
        <v>32</v>
      </c>
      <c r="C9" s="1"/>
      <c r="D9" s="1"/>
      <c r="E9" s="1"/>
      <c r="F9" s="1"/>
    </row>
    <row r="10" spans="1:17">
      <c r="B10" s="5" t="s">
        <v>32</v>
      </c>
      <c r="E10" s="6"/>
      <c r="F10" s="6"/>
    </row>
    <row r="11" spans="1:17">
      <c r="B11" s="5" t="s">
        <v>32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/>
  <dimension ref="A1:M65"/>
  <sheetViews>
    <sheetView workbookViewId="0">
      <selection activeCell="F42" sqref="F4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32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37" t="s">
        <v>369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52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3"/>
      <c r="L4" s="48"/>
      <c r="M4" s="55"/>
    </row>
    <row r="5" spans="1:13" ht="16">
      <c r="A5" s="57" t="s">
        <v>58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0" t="s">
        <v>31</v>
      </c>
      <c r="B6" s="9" t="s">
        <v>221</v>
      </c>
      <c r="C6" s="9" t="s">
        <v>346</v>
      </c>
      <c r="D6" s="9" t="s">
        <v>222</v>
      </c>
      <c r="E6" s="9" t="s">
        <v>395</v>
      </c>
      <c r="F6" s="9" t="s">
        <v>376</v>
      </c>
      <c r="G6" s="22" t="s">
        <v>41</v>
      </c>
      <c r="H6" s="21" t="s">
        <v>53</v>
      </c>
      <c r="I6" s="22" t="s">
        <v>53</v>
      </c>
      <c r="J6" s="22" t="s">
        <v>50</v>
      </c>
      <c r="K6" s="34" t="str">
        <f>"55,0"</f>
        <v>55,0</v>
      </c>
      <c r="L6" s="10" t="str">
        <f>"78,6225"</f>
        <v>78,6225</v>
      </c>
      <c r="M6" s="30"/>
    </row>
    <row r="7" spans="1:13">
      <c r="A7" s="14" t="s">
        <v>39</v>
      </c>
      <c r="B7" s="13" t="s">
        <v>59</v>
      </c>
      <c r="C7" s="13" t="s">
        <v>60</v>
      </c>
      <c r="D7" s="13" t="s">
        <v>61</v>
      </c>
      <c r="E7" s="13" t="s">
        <v>393</v>
      </c>
      <c r="F7" s="13" t="s">
        <v>358</v>
      </c>
      <c r="G7" s="26" t="s">
        <v>40</v>
      </c>
      <c r="H7" s="26" t="s">
        <v>111</v>
      </c>
      <c r="I7" s="26" t="s">
        <v>111</v>
      </c>
      <c r="J7" s="14"/>
      <c r="K7" s="35">
        <v>0</v>
      </c>
      <c r="L7" s="14" t="str">
        <f>"0,0000"</f>
        <v>0,0000</v>
      </c>
      <c r="M7" s="29"/>
    </row>
    <row r="8" spans="1:13">
      <c r="B8" s="5" t="s">
        <v>32</v>
      </c>
    </row>
    <row r="9" spans="1:13" ht="16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</row>
    <row r="10" spans="1:13">
      <c r="A10" s="8" t="s">
        <v>39</v>
      </c>
      <c r="B10" s="7" t="s">
        <v>223</v>
      </c>
      <c r="C10" s="7" t="s">
        <v>224</v>
      </c>
      <c r="D10" s="7" t="s">
        <v>225</v>
      </c>
      <c r="E10" s="7" t="s">
        <v>393</v>
      </c>
      <c r="F10" s="7" t="s">
        <v>7</v>
      </c>
      <c r="G10" s="27" t="s">
        <v>53</v>
      </c>
      <c r="H10" s="27" t="s">
        <v>53</v>
      </c>
      <c r="I10" s="27" t="s">
        <v>53</v>
      </c>
      <c r="J10" s="8"/>
      <c r="K10" s="33">
        <v>0</v>
      </c>
      <c r="L10" s="8" t="str">
        <f>"0,0000"</f>
        <v>0,0000</v>
      </c>
      <c r="M10" s="28" t="s">
        <v>325</v>
      </c>
    </row>
    <row r="11" spans="1:13">
      <c r="B11" s="5" t="s">
        <v>32</v>
      </c>
    </row>
    <row r="12" spans="1:13" ht="16">
      <c r="A12" s="56" t="s">
        <v>42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>
      <c r="A13" s="8" t="s">
        <v>39</v>
      </c>
      <c r="B13" s="7" t="s">
        <v>226</v>
      </c>
      <c r="C13" s="7" t="s">
        <v>227</v>
      </c>
      <c r="D13" s="7" t="s">
        <v>228</v>
      </c>
      <c r="E13" s="7" t="s">
        <v>394</v>
      </c>
      <c r="F13" s="7" t="s">
        <v>229</v>
      </c>
      <c r="G13" s="27" t="s">
        <v>52</v>
      </c>
      <c r="H13" s="27" t="s">
        <v>52</v>
      </c>
      <c r="I13" s="27" t="s">
        <v>52</v>
      </c>
      <c r="J13" s="8"/>
      <c r="K13" s="33">
        <v>0</v>
      </c>
      <c r="L13" s="8" t="str">
        <f>"0,0000"</f>
        <v>0,0000</v>
      </c>
      <c r="M13" s="28" t="s">
        <v>378</v>
      </c>
    </row>
    <row r="14" spans="1:13">
      <c r="B14" s="5" t="s">
        <v>32</v>
      </c>
    </row>
    <row r="15" spans="1:13" ht="16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10" t="s">
        <v>31</v>
      </c>
      <c r="B16" s="9" t="s">
        <v>230</v>
      </c>
      <c r="C16" s="9" t="s">
        <v>231</v>
      </c>
      <c r="D16" s="9" t="s">
        <v>232</v>
      </c>
      <c r="E16" s="9" t="s">
        <v>393</v>
      </c>
      <c r="F16" s="9" t="s">
        <v>7</v>
      </c>
      <c r="G16" s="22" t="s">
        <v>151</v>
      </c>
      <c r="H16" s="22" t="s">
        <v>83</v>
      </c>
      <c r="I16" s="22" t="s">
        <v>84</v>
      </c>
      <c r="J16" s="10"/>
      <c r="K16" s="34" t="str">
        <f>"175,0"</f>
        <v>175,0</v>
      </c>
      <c r="L16" s="10" t="str">
        <f>"117,9325"</f>
        <v>117,9325</v>
      </c>
      <c r="M16" s="9"/>
    </row>
    <row r="17" spans="1:13">
      <c r="A17" s="14" t="s">
        <v>31</v>
      </c>
      <c r="B17" s="13" t="s">
        <v>233</v>
      </c>
      <c r="C17" s="13" t="s">
        <v>347</v>
      </c>
      <c r="D17" s="13" t="s">
        <v>234</v>
      </c>
      <c r="E17" s="13" t="s">
        <v>398</v>
      </c>
      <c r="F17" s="13" t="s">
        <v>235</v>
      </c>
      <c r="G17" s="25" t="s">
        <v>47</v>
      </c>
      <c r="H17" s="25" t="s">
        <v>46</v>
      </c>
      <c r="I17" s="26" t="s">
        <v>116</v>
      </c>
      <c r="J17" s="14"/>
      <c r="K17" s="35" t="str">
        <f>"130,0"</f>
        <v>130,0</v>
      </c>
      <c r="L17" s="14" t="str">
        <f>"120,5389"</f>
        <v>120,5389</v>
      </c>
      <c r="M17" s="13"/>
    </row>
    <row r="18" spans="1:13">
      <c r="B18" s="5" t="s">
        <v>32</v>
      </c>
    </row>
    <row r="19" spans="1:13" ht="16">
      <c r="A19" s="56" t="s">
        <v>93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3">
      <c r="A20" s="10" t="s">
        <v>39</v>
      </c>
      <c r="B20" s="9" t="s">
        <v>236</v>
      </c>
      <c r="C20" s="9" t="s">
        <v>237</v>
      </c>
      <c r="D20" s="9" t="s">
        <v>155</v>
      </c>
      <c r="E20" s="9" t="s">
        <v>394</v>
      </c>
      <c r="F20" s="9" t="s">
        <v>7</v>
      </c>
      <c r="G20" s="21" t="s">
        <v>97</v>
      </c>
      <c r="H20" s="10"/>
      <c r="I20" s="10"/>
      <c r="J20" s="10"/>
      <c r="K20" s="34">
        <v>0</v>
      </c>
      <c r="L20" s="10" t="str">
        <f>"0,0000"</f>
        <v>0,0000</v>
      </c>
      <c r="M20" s="9"/>
    </row>
    <row r="21" spans="1:13">
      <c r="A21" s="12" t="s">
        <v>31</v>
      </c>
      <c r="B21" s="11" t="s">
        <v>238</v>
      </c>
      <c r="C21" s="11" t="s">
        <v>239</v>
      </c>
      <c r="D21" s="11" t="s">
        <v>240</v>
      </c>
      <c r="E21" s="11" t="s">
        <v>393</v>
      </c>
      <c r="F21" s="11" t="s">
        <v>375</v>
      </c>
      <c r="G21" s="24" t="s">
        <v>135</v>
      </c>
      <c r="H21" s="23" t="s">
        <v>241</v>
      </c>
      <c r="I21" s="24" t="s">
        <v>241</v>
      </c>
      <c r="J21" s="12"/>
      <c r="K21" s="36" t="str">
        <f>"203,0"</f>
        <v>203,0</v>
      </c>
      <c r="L21" s="12" t="str">
        <f>"131,2801"</f>
        <v>131,2801</v>
      </c>
      <c r="M21" s="31" t="s">
        <v>379</v>
      </c>
    </row>
    <row r="22" spans="1:13">
      <c r="A22" s="12" t="s">
        <v>33</v>
      </c>
      <c r="B22" s="11" t="s">
        <v>242</v>
      </c>
      <c r="C22" s="11" t="s">
        <v>243</v>
      </c>
      <c r="D22" s="11" t="s">
        <v>244</v>
      </c>
      <c r="E22" s="11" t="s">
        <v>393</v>
      </c>
      <c r="F22" s="11" t="s">
        <v>7</v>
      </c>
      <c r="G22" s="23" t="s">
        <v>245</v>
      </c>
      <c r="H22" s="23" t="s">
        <v>245</v>
      </c>
      <c r="I22" s="24" t="s">
        <v>245</v>
      </c>
      <c r="J22" s="12"/>
      <c r="K22" s="36" t="str">
        <f>"198,0"</f>
        <v>198,0</v>
      </c>
      <c r="L22" s="12" t="str">
        <f>"127,0566"</f>
        <v>127,0566</v>
      </c>
      <c r="M22" s="31" t="s">
        <v>380</v>
      </c>
    </row>
    <row r="23" spans="1:13">
      <c r="A23" s="12" t="s">
        <v>54</v>
      </c>
      <c r="B23" s="11" t="s">
        <v>246</v>
      </c>
      <c r="C23" s="11" t="s">
        <v>247</v>
      </c>
      <c r="D23" s="11" t="s">
        <v>248</v>
      </c>
      <c r="E23" s="11" t="s">
        <v>393</v>
      </c>
      <c r="F23" s="11" t="s">
        <v>377</v>
      </c>
      <c r="G23" s="24" t="s">
        <v>76</v>
      </c>
      <c r="H23" s="24" t="s">
        <v>157</v>
      </c>
      <c r="I23" s="24" t="s">
        <v>249</v>
      </c>
      <c r="J23" s="12"/>
      <c r="K23" s="36" t="str">
        <f>"167,5"</f>
        <v>167,5</v>
      </c>
      <c r="L23" s="12" t="str">
        <f>"107,6020"</f>
        <v>107,6020</v>
      </c>
      <c r="M23" s="11"/>
    </row>
    <row r="24" spans="1:13">
      <c r="A24" s="12" t="s">
        <v>273</v>
      </c>
      <c r="B24" s="11" t="s">
        <v>250</v>
      </c>
      <c r="C24" s="11" t="s">
        <v>251</v>
      </c>
      <c r="D24" s="11" t="s">
        <v>252</v>
      </c>
      <c r="E24" s="11" t="s">
        <v>393</v>
      </c>
      <c r="F24" s="11" t="s">
        <v>7</v>
      </c>
      <c r="G24" s="24" t="s">
        <v>70</v>
      </c>
      <c r="H24" s="23" t="s">
        <v>21</v>
      </c>
      <c r="I24" s="23" t="s">
        <v>21</v>
      </c>
      <c r="J24" s="12"/>
      <c r="K24" s="36" t="str">
        <f>"105,0"</f>
        <v>105,0</v>
      </c>
      <c r="L24" s="12" t="str">
        <f>"68,9010"</f>
        <v>68,9010</v>
      </c>
      <c r="M24" s="31" t="s">
        <v>325</v>
      </c>
    </row>
    <row r="25" spans="1:13">
      <c r="A25" s="12" t="s">
        <v>31</v>
      </c>
      <c r="B25" s="11" t="s">
        <v>253</v>
      </c>
      <c r="C25" s="11" t="s">
        <v>341</v>
      </c>
      <c r="D25" s="11" t="s">
        <v>254</v>
      </c>
      <c r="E25" s="11" t="s">
        <v>397</v>
      </c>
      <c r="F25" s="11" t="s">
        <v>7</v>
      </c>
      <c r="G25" s="24" t="s">
        <v>48</v>
      </c>
      <c r="H25" s="24" t="s">
        <v>47</v>
      </c>
      <c r="I25" s="24" t="s">
        <v>46</v>
      </c>
      <c r="J25" s="12"/>
      <c r="K25" s="36" t="str">
        <f>"130,0"</f>
        <v>130,0</v>
      </c>
      <c r="L25" s="12" t="str">
        <f>"85,4451"</f>
        <v>85,4451</v>
      </c>
      <c r="M25" s="11"/>
    </row>
    <row r="26" spans="1:13">
      <c r="A26" s="14" t="s">
        <v>31</v>
      </c>
      <c r="B26" s="13" t="s">
        <v>209</v>
      </c>
      <c r="C26" s="13" t="s">
        <v>348</v>
      </c>
      <c r="D26" s="13" t="s">
        <v>210</v>
      </c>
      <c r="E26" s="13" t="s">
        <v>399</v>
      </c>
      <c r="F26" s="13" t="s">
        <v>7</v>
      </c>
      <c r="G26" s="26" t="s">
        <v>48</v>
      </c>
      <c r="H26" s="25" t="s">
        <v>45</v>
      </c>
      <c r="I26" s="25" t="s">
        <v>47</v>
      </c>
      <c r="J26" s="14"/>
      <c r="K26" s="35" t="str">
        <f>"120,0"</f>
        <v>120,0</v>
      </c>
      <c r="L26" s="14" t="str">
        <f>"123,7036"</f>
        <v>123,7036</v>
      </c>
      <c r="M26" s="29" t="s">
        <v>328</v>
      </c>
    </row>
    <row r="27" spans="1:13">
      <c r="B27" s="5" t="s">
        <v>32</v>
      </c>
    </row>
    <row r="28" spans="1:13" ht="16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3">
      <c r="A29" s="10" t="s">
        <v>31</v>
      </c>
      <c r="B29" s="9" t="s">
        <v>255</v>
      </c>
      <c r="C29" s="9" t="s">
        <v>256</v>
      </c>
      <c r="D29" s="9" t="s">
        <v>257</v>
      </c>
      <c r="E29" s="9" t="s">
        <v>394</v>
      </c>
      <c r="F29" s="9" t="s">
        <v>7</v>
      </c>
      <c r="G29" s="22" t="s">
        <v>13</v>
      </c>
      <c r="H29" s="21" t="s">
        <v>43</v>
      </c>
      <c r="I29" s="21" t="s">
        <v>43</v>
      </c>
      <c r="J29" s="10"/>
      <c r="K29" s="34" t="str">
        <f>"90,0"</f>
        <v>90,0</v>
      </c>
      <c r="L29" s="10" t="str">
        <f>"56,0610"</f>
        <v>56,0610</v>
      </c>
      <c r="M29" s="9" t="s">
        <v>381</v>
      </c>
    </row>
    <row r="30" spans="1:13">
      <c r="A30" s="14" t="s">
        <v>31</v>
      </c>
      <c r="B30" s="13" t="s">
        <v>258</v>
      </c>
      <c r="C30" s="13" t="s">
        <v>349</v>
      </c>
      <c r="D30" s="13" t="s">
        <v>259</v>
      </c>
      <c r="E30" s="13" t="s">
        <v>397</v>
      </c>
      <c r="F30" s="13" t="s">
        <v>7</v>
      </c>
      <c r="G30" s="25" t="s">
        <v>45</v>
      </c>
      <c r="H30" s="25" t="s">
        <v>47</v>
      </c>
      <c r="I30" s="25" t="s">
        <v>17</v>
      </c>
      <c r="J30" s="14"/>
      <c r="K30" s="35" t="str">
        <f>"125,0"</f>
        <v>125,0</v>
      </c>
      <c r="L30" s="14" t="str">
        <f>"79,7094"</f>
        <v>79,7094</v>
      </c>
      <c r="M30" s="13" t="s">
        <v>381</v>
      </c>
    </row>
    <row r="31" spans="1:13">
      <c r="B31" s="5" t="s">
        <v>32</v>
      </c>
    </row>
    <row r="32" spans="1:13" ht="16">
      <c r="A32" s="56" t="s">
        <v>98</v>
      </c>
      <c r="B32" s="56"/>
      <c r="C32" s="56"/>
      <c r="D32" s="56"/>
      <c r="E32" s="56"/>
      <c r="F32" s="56"/>
      <c r="G32" s="56"/>
      <c r="H32" s="56"/>
      <c r="I32" s="56"/>
      <c r="J32" s="56"/>
    </row>
    <row r="33" spans="1:13">
      <c r="A33" s="10" t="s">
        <v>39</v>
      </c>
      <c r="B33" s="9" t="s">
        <v>260</v>
      </c>
      <c r="C33" s="9" t="s">
        <v>261</v>
      </c>
      <c r="D33" s="9" t="s">
        <v>262</v>
      </c>
      <c r="E33" s="9" t="s">
        <v>393</v>
      </c>
      <c r="F33" s="9" t="s">
        <v>7</v>
      </c>
      <c r="G33" s="21" t="s">
        <v>135</v>
      </c>
      <c r="H33" s="21" t="s">
        <v>135</v>
      </c>
      <c r="I33" s="21" t="s">
        <v>135</v>
      </c>
      <c r="J33" s="10"/>
      <c r="K33" s="34">
        <v>0</v>
      </c>
      <c r="L33" s="10" t="str">
        <f>"0,0000"</f>
        <v>0,0000</v>
      </c>
      <c r="M33" s="9"/>
    </row>
    <row r="34" spans="1:13">
      <c r="A34" s="14" t="s">
        <v>31</v>
      </c>
      <c r="B34" s="13" t="s">
        <v>263</v>
      </c>
      <c r="C34" s="13" t="s">
        <v>350</v>
      </c>
      <c r="D34" s="13" t="s">
        <v>264</v>
      </c>
      <c r="E34" s="13" t="s">
        <v>397</v>
      </c>
      <c r="F34" s="13" t="s">
        <v>7</v>
      </c>
      <c r="G34" s="25" t="s">
        <v>198</v>
      </c>
      <c r="H34" s="25" t="s">
        <v>97</v>
      </c>
      <c r="I34" s="26" t="s">
        <v>265</v>
      </c>
      <c r="J34" s="14"/>
      <c r="K34" s="35" t="str">
        <f>"145,0"</f>
        <v>145,0</v>
      </c>
      <c r="L34" s="14" t="str">
        <f>"89,5564"</f>
        <v>89,5564</v>
      </c>
      <c r="M34" s="29" t="s">
        <v>325</v>
      </c>
    </row>
    <row r="35" spans="1:13">
      <c r="B35" s="5" t="s">
        <v>32</v>
      </c>
    </row>
    <row r="36" spans="1:13" ht="16">
      <c r="A36" s="56" t="s">
        <v>266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3">
      <c r="A37" s="10" t="s">
        <v>31</v>
      </c>
      <c r="B37" s="9" t="s">
        <v>267</v>
      </c>
      <c r="C37" s="9" t="s">
        <v>268</v>
      </c>
      <c r="D37" s="9" t="s">
        <v>269</v>
      </c>
      <c r="E37" s="9" t="s">
        <v>393</v>
      </c>
      <c r="F37" s="9" t="s">
        <v>7</v>
      </c>
      <c r="G37" s="22" t="s">
        <v>48</v>
      </c>
      <c r="H37" s="22" t="s">
        <v>47</v>
      </c>
      <c r="I37" s="22" t="s">
        <v>17</v>
      </c>
      <c r="J37" s="10"/>
      <c r="K37" s="34" t="str">
        <f>"125,0"</f>
        <v>125,0</v>
      </c>
      <c r="L37" s="10" t="str">
        <f>"70,8250"</f>
        <v>70,8250</v>
      </c>
      <c r="M37" s="9"/>
    </row>
    <row r="38" spans="1:13">
      <c r="A38" s="14" t="s">
        <v>31</v>
      </c>
      <c r="B38" s="13" t="s">
        <v>267</v>
      </c>
      <c r="C38" s="13" t="s">
        <v>351</v>
      </c>
      <c r="D38" s="13" t="s">
        <v>269</v>
      </c>
      <c r="E38" s="13" t="s">
        <v>400</v>
      </c>
      <c r="F38" s="13" t="s">
        <v>7</v>
      </c>
      <c r="G38" s="25" t="s">
        <v>48</v>
      </c>
      <c r="H38" s="25" t="s">
        <v>47</v>
      </c>
      <c r="I38" s="25" t="s">
        <v>17</v>
      </c>
      <c r="J38" s="14"/>
      <c r="K38" s="35" t="str">
        <f>"125,0"</f>
        <v>125,0</v>
      </c>
      <c r="L38" s="14" t="str">
        <f>"90,1602"</f>
        <v>90,1602</v>
      </c>
      <c r="M38" s="13"/>
    </row>
    <row r="39" spans="1:13">
      <c r="B39" s="5" t="s">
        <v>32</v>
      </c>
    </row>
    <row r="40" spans="1:13">
      <c r="B40" s="5" t="s">
        <v>32</v>
      </c>
    </row>
    <row r="41" spans="1:13">
      <c r="B41" s="5" t="s">
        <v>32</v>
      </c>
    </row>
    <row r="42" spans="1:13" ht="18">
      <c r="B42" s="15" t="s">
        <v>22</v>
      </c>
      <c r="C42" s="15"/>
      <c r="F42" s="3"/>
    </row>
    <row r="43" spans="1:13" ht="16">
      <c r="B43" s="16" t="s">
        <v>28</v>
      </c>
      <c r="C43" s="16"/>
      <c r="F43" s="3"/>
    </row>
    <row r="44" spans="1:13" ht="14">
      <c r="B44" s="17"/>
      <c r="C44" s="18" t="s">
        <v>23</v>
      </c>
      <c r="F44" s="3"/>
    </row>
    <row r="45" spans="1:13" ht="14">
      <c r="B45" s="19" t="s">
        <v>24</v>
      </c>
      <c r="C45" s="19" t="s">
        <v>25</v>
      </c>
      <c r="D45" s="19" t="s">
        <v>361</v>
      </c>
      <c r="E45" s="19" t="s">
        <v>27</v>
      </c>
      <c r="F45" s="19" t="s">
        <v>105</v>
      </c>
    </row>
    <row r="46" spans="1:13">
      <c r="B46" s="5" t="s">
        <v>238</v>
      </c>
      <c r="C46" s="5" t="s">
        <v>23</v>
      </c>
      <c r="D46" s="6" t="s">
        <v>137</v>
      </c>
      <c r="E46" s="6" t="s">
        <v>241</v>
      </c>
      <c r="F46" s="6" t="s">
        <v>270</v>
      </c>
    </row>
    <row r="47" spans="1:13">
      <c r="B47" s="5" t="s">
        <v>242</v>
      </c>
      <c r="C47" s="5" t="s">
        <v>23</v>
      </c>
      <c r="D47" s="6" t="s">
        <v>137</v>
      </c>
      <c r="E47" s="6" t="s">
        <v>245</v>
      </c>
      <c r="F47" s="6" t="s">
        <v>271</v>
      </c>
    </row>
    <row r="48" spans="1:13">
      <c r="B48" s="5" t="s">
        <v>230</v>
      </c>
      <c r="C48" s="5" t="s">
        <v>23</v>
      </c>
      <c r="D48" s="6" t="s">
        <v>29</v>
      </c>
      <c r="E48" s="6" t="s">
        <v>84</v>
      </c>
      <c r="F48" s="6" t="s">
        <v>272</v>
      </c>
    </row>
    <row r="49" spans="2:6">
      <c r="B49" s="5" t="s">
        <v>32</v>
      </c>
    </row>
    <row r="50" spans="2:6">
      <c r="B50" s="5" t="s">
        <v>32</v>
      </c>
    </row>
    <row r="51" spans="2:6">
      <c r="B51" s="5" t="s">
        <v>32</v>
      </c>
    </row>
    <row r="52" spans="2:6">
      <c r="B52" s="5" t="s">
        <v>32</v>
      </c>
    </row>
    <row r="53" spans="2:6">
      <c r="B53" s="5" t="s">
        <v>32</v>
      </c>
    </row>
    <row r="54" spans="2:6">
      <c r="B54" s="5" t="s">
        <v>32</v>
      </c>
    </row>
    <row r="55" spans="2:6">
      <c r="B55" s="5" t="s">
        <v>32</v>
      </c>
    </row>
    <row r="56" spans="2:6">
      <c r="B56" s="5" t="s">
        <v>32</v>
      </c>
    </row>
    <row r="57" spans="2:6">
      <c r="B57" s="5" t="s">
        <v>32</v>
      </c>
    </row>
    <row r="58" spans="2:6">
      <c r="B58" s="5" t="s">
        <v>32</v>
      </c>
    </row>
    <row r="59" spans="2:6">
      <c r="B59" s="5" t="s">
        <v>32</v>
      </c>
    </row>
    <row r="60" spans="2:6" ht="14">
      <c r="B60" s="5" t="s">
        <v>32</v>
      </c>
      <c r="C60" s="17"/>
      <c r="D60" s="18"/>
    </row>
    <row r="61" spans="2:6" ht="14">
      <c r="B61" s="5" t="s">
        <v>32</v>
      </c>
      <c r="C61" s="1"/>
      <c r="D61" s="1"/>
      <c r="E61" s="1"/>
      <c r="F61" s="1"/>
    </row>
    <row r="62" spans="2:6">
      <c r="B62" s="5" t="s">
        <v>32</v>
      </c>
      <c r="E62" s="6"/>
      <c r="F62" s="6"/>
    </row>
    <row r="63" spans="2:6">
      <c r="B63" s="5" t="s">
        <v>32</v>
      </c>
      <c r="E63" s="6"/>
      <c r="F63" s="6"/>
    </row>
    <row r="64" spans="2:6">
      <c r="B64" s="5" t="s">
        <v>32</v>
      </c>
      <c r="E64" s="6"/>
      <c r="F64" s="6"/>
    </row>
    <row r="65" spans="2:2">
      <c r="B65" s="5" t="s">
        <v>32</v>
      </c>
    </row>
  </sheetData>
  <mergeCells count="19">
    <mergeCell ref="A36:J36"/>
    <mergeCell ref="B3:B4"/>
    <mergeCell ref="A9:J9"/>
    <mergeCell ref="A12:J12"/>
    <mergeCell ref="A15:J15"/>
    <mergeCell ref="A19:J19"/>
    <mergeCell ref="A28:J28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7"/>
  <dimension ref="A1:M4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32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37" t="s">
        <v>370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52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3"/>
      <c r="L4" s="48"/>
      <c r="M4" s="55"/>
    </row>
    <row r="5" spans="1:13" ht="16">
      <c r="A5" s="57" t="s">
        <v>34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187</v>
      </c>
      <c r="C6" s="7" t="s">
        <v>188</v>
      </c>
      <c r="D6" s="7" t="s">
        <v>189</v>
      </c>
      <c r="E6" s="7" t="s">
        <v>393</v>
      </c>
      <c r="F6" s="7" t="s">
        <v>179</v>
      </c>
      <c r="G6" s="20" t="s">
        <v>10</v>
      </c>
      <c r="H6" s="20" t="s">
        <v>14</v>
      </c>
      <c r="I6" s="20" t="s">
        <v>15</v>
      </c>
      <c r="J6" s="8"/>
      <c r="K6" s="33" t="str">
        <f>"80,0"</f>
        <v>80,0</v>
      </c>
      <c r="L6" s="8" t="str">
        <f>"83,6400"</f>
        <v>83,6400</v>
      </c>
      <c r="M6" s="28" t="s">
        <v>383</v>
      </c>
    </row>
    <row r="7" spans="1:13">
      <c r="B7" s="5" t="s">
        <v>32</v>
      </c>
    </row>
    <row r="8" spans="1:13" ht="16">
      <c r="A8" s="56" t="s">
        <v>107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31</v>
      </c>
      <c r="B9" s="7" t="s">
        <v>190</v>
      </c>
      <c r="C9" s="7" t="s">
        <v>191</v>
      </c>
      <c r="D9" s="7" t="s">
        <v>192</v>
      </c>
      <c r="E9" s="7" t="s">
        <v>394</v>
      </c>
      <c r="F9" s="7" t="s">
        <v>179</v>
      </c>
      <c r="G9" s="20" t="s">
        <v>193</v>
      </c>
      <c r="H9" s="27" t="s">
        <v>40</v>
      </c>
      <c r="I9" s="27" t="s">
        <v>40</v>
      </c>
      <c r="J9" s="8"/>
      <c r="K9" s="33" t="str">
        <f>"32,5"</f>
        <v>32,5</v>
      </c>
      <c r="L9" s="8" t="str">
        <f>"35,2820"</f>
        <v>35,2820</v>
      </c>
      <c r="M9" s="28" t="s">
        <v>383</v>
      </c>
    </row>
    <row r="10" spans="1:13">
      <c r="B10" s="5" t="s">
        <v>32</v>
      </c>
    </row>
    <row r="11" spans="1:13" ht="16">
      <c r="A11" s="56" t="s">
        <v>19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8" t="s">
        <v>31</v>
      </c>
      <c r="B12" s="7" t="s">
        <v>194</v>
      </c>
      <c r="C12" s="7" t="s">
        <v>195</v>
      </c>
      <c r="D12" s="7" t="s">
        <v>196</v>
      </c>
      <c r="E12" s="7" t="s">
        <v>393</v>
      </c>
      <c r="F12" s="7" t="s">
        <v>197</v>
      </c>
      <c r="G12" s="20" t="s">
        <v>17</v>
      </c>
      <c r="H12" s="20" t="s">
        <v>116</v>
      </c>
      <c r="I12" s="27" t="s">
        <v>198</v>
      </c>
      <c r="J12" s="8"/>
      <c r="K12" s="33" t="str">
        <f>"135,0"</f>
        <v>135,0</v>
      </c>
      <c r="L12" s="8" t="str">
        <f>"93,4470"</f>
        <v>93,4470</v>
      </c>
      <c r="M12" s="7"/>
    </row>
    <row r="13" spans="1:13">
      <c r="B13" s="5" t="s">
        <v>32</v>
      </c>
    </row>
    <row r="14" spans="1:13" ht="16">
      <c r="A14" s="56" t="s">
        <v>93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10" t="s">
        <v>39</v>
      </c>
      <c r="B15" s="9" t="s">
        <v>199</v>
      </c>
      <c r="C15" s="9" t="s">
        <v>200</v>
      </c>
      <c r="D15" s="9" t="s">
        <v>201</v>
      </c>
      <c r="E15" s="9" t="s">
        <v>393</v>
      </c>
      <c r="F15" s="9" t="s">
        <v>179</v>
      </c>
      <c r="G15" s="21" t="s">
        <v>47</v>
      </c>
      <c r="H15" s="21" t="s">
        <v>18</v>
      </c>
      <c r="I15" s="21" t="s">
        <v>18</v>
      </c>
      <c r="J15" s="10"/>
      <c r="K15" s="34">
        <v>0</v>
      </c>
      <c r="L15" s="10" t="str">
        <f>"0,0000"</f>
        <v>0,0000</v>
      </c>
      <c r="M15" s="9" t="s">
        <v>384</v>
      </c>
    </row>
    <row r="16" spans="1:13">
      <c r="A16" s="12" t="s">
        <v>39</v>
      </c>
      <c r="B16" s="11" t="s">
        <v>202</v>
      </c>
      <c r="C16" s="11" t="s">
        <v>203</v>
      </c>
      <c r="D16" s="11" t="s">
        <v>204</v>
      </c>
      <c r="E16" s="11" t="s">
        <v>393</v>
      </c>
      <c r="F16" s="11" t="s">
        <v>7</v>
      </c>
      <c r="G16" s="23" t="s">
        <v>205</v>
      </c>
      <c r="H16" s="23" t="s">
        <v>205</v>
      </c>
      <c r="I16" s="23" t="s">
        <v>205</v>
      </c>
      <c r="J16" s="12"/>
      <c r="K16" s="36">
        <v>0</v>
      </c>
      <c r="L16" s="12" t="str">
        <f>"0,0000"</f>
        <v>0,0000</v>
      </c>
      <c r="M16" s="11"/>
    </row>
    <row r="17" spans="1:13">
      <c r="A17" s="12" t="s">
        <v>31</v>
      </c>
      <c r="B17" s="11" t="s">
        <v>206</v>
      </c>
      <c r="C17" s="11" t="s">
        <v>352</v>
      </c>
      <c r="D17" s="11" t="s">
        <v>207</v>
      </c>
      <c r="E17" s="11" t="s">
        <v>397</v>
      </c>
      <c r="F17" s="11" t="s">
        <v>7</v>
      </c>
      <c r="G17" s="24" t="s">
        <v>18</v>
      </c>
      <c r="H17" s="24" t="s">
        <v>208</v>
      </c>
      <c r="I17" s="24" t="s">
        <v>116</v>
      </c>
      <c r="J17" s="12"/>
      <c r="K17" s="36" t="str">
        <f>"135,0"</f>
        <v>135,0</v>
      </c>
      <c r="L17" s="12" t="str">
        <f>"89,9156"</f>
        <v>89,9156</v>
      </c>
      <c r="M17" s="11"/>
    </row>
    <row r="18" spans="1:13">
      <c r="A18" s="14" t="s">
        <v>31</v>
      </c>
      <c r="B18" s="13" t="s">
        <v>209</v>
      </c>
      <c r="C18" s="13" t="s">
        <v>348</v>
      </c>
      <c r="D18" s="13" t="s">
        <v>210</v>
      </c>
      <c r="E18" s="13" t="s">
        <v>399</v>
      </c>
      <c r="F18" s="13" t="s">
        <v>7</v>
      </c>
      <c r="G18" s="26" t="s">
        <v>48</v>
      </c>
      <c r="H18" s="25" t="s">
        <v>45</v>
      </c>
      <c r="I18" s="25" t="s">
        <v>47</v>
      </c>
      <c r="J18" s="14"/>
      <c r="K18" s="35" t="str">
        <f>"120,0"</f>
        <v>120,0</v>
      </c>
      <c r="L18" s="14" t="str">
        <f>"123,7036"</f>
        <v>123,7036</v>
      </c>
      <c r="M18" s="29" t="s">
        <v>328</v>
      </c>
    </row>
    <row r="19" spans="1:13">
      <c r="B19" s="5" t="s">
        <v>32</v>
      </c>
    </row>
    <row r="20" spans="1:13" ht="16">
      <c r="A20" s="56" t="s">
        <v>37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3">
      <c r="A21" s="8" t="s">
        <v>31</v>
      </c>
      <c r="B21" s="7" t="s">
        <v>211</v>
      </c>
      <c r="C21" s="7" t="s">
        <v>212</v>
      </c>
      <c r="D21" s="7" t="s">
        <v>213</v>
      </c>
      <c r="E21" s="7" t="s">
        <v>393</v>
      </c>
      <c r="F21" s="7" t="s">
        <v>382</v>
      </c>
      <c r="G21" s="20" t="s">
        <v>91</v>
      </c>
      <c r="H21" s="20" t="s">
        <v>86</v>
      </c>
      <c r="I21" s="20" t="s">
        <v>77</v>
      </c>
      <c r="J21" s="8"/>
      <c r="K21" s="33" t="str">
        <f>"190,0"</f>
        <v>190,0</v>
      </c>
      <c r="L21" s="8" t="str">
        <f>"116,6410"</f>
        <v>116,6410</v>
      </c>
      <c r="M21" s="28" t="s">
        <v>329</v>
      </c>
    </row>
    <row r="22" spans="1:13">
      <c r="B22" s="5" t="s">
        <v>32</v>
      </c>
    </row>
    <row r="23" spans="1:13" ht="16">
      <c r="A23" s="56" t="s">
        <v>98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3">
      <c r="A24" s="8" t="s">
        <v>31</v>
      </c>
      <c r="B24" s="7" t="s">
        <v>214</v>
      </c>
      <c r="C24" s="7" t="s">
        <v>353</v>
      </c>
      <c r="D24" s="7" t="s">
        <v>215</v>
      </c>
      <c r="E24" s="7" t="s">
        <v>401</v>
      </c>
      <c r="F24" s="7" t="s">
        <v>7</v>
      </c>
      <c r="G24" s="20" t="s">
        <v>97</v>
      </c>
      <c r="H24" s="20" t="s">
        <v>76</v>
      </c>
      <c r="I24" s="20" t="s">
        <v>103</v>
      </c>
      <c r="J24" s="8"/>
      <c r="K24" s="33" t="str">
        <f>"165,0"</f>
        <v>165,0</v>
      </c>
      <c r="L24" s="8" t="str">
        <f>"114,3793"</f>
        <v>114,3793</v>
      </c>
      <c r="M24" s="7"/>
    </row>
    <row r="25" spans="1:13">
      <c r="B25" s="5" t="s">
        <v>32</v>
      </c>
    </row>
    <row r="26" spans="1:13" ht="16">
      <c r="A26" s="56" t="s">
        <v>130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3">
      <c r="A27" s="8" t="s">
        <v>31</v>
      </c>
      <c r="B27" s="7" t="s">
        <v>216</v>
      </c>
      <c r="C27" s="7" t="s">
        <v>217</v>
      </c>
      <c r="D27" s="7" t="s">
        <v>218</v>
      </c>
      <c r="E27" s="7" t="s">
        <v>393</v>
      </c>
      <c r="F27" s="7" t="s">
        <v>102</v>
      </c>
      <c r="G27" s="20" t="s">
        <v>87</v>
      </c>
      <c r="H27" s="20" t="s">
        <v>219</v>
      </c>
      <c r="I27" s="20" t="s">
        <v>152</v>
      </c>
      <c r="J27" s="8"/>
      <c r="K27" s="33" t="str">
        <f>"225,0"</f>
        <v>225,0</v>
      </c>
      <c r="L27" s="8" t="str">
        <f>"129,3300"</f>
        <v>129,3300</v>
      </c>
      <c r="M27" s="7" t="s">
        <v>220</v>
      </c>
    </row>
    <row r="28" spans="1:13">
      <c r="B28" s="5" t="s">
        <v>32</v>
      </c>
    </row>
    <row r="29" spans="1:13">
      <c r="B29" s="5" t="s">
        <v>32</v>
      </c>
    </row>
    <row r="30" spans="1:13" ht="16">
      <c r="B30" s="5" t="s">
        <v>32</v>
      </c>
      <c r="C30" s="16"/>
      <c r="D30" s="16"/>
    </row>
    <row r="31" spans="1:13" ht="14">
      <c r="B31" s="5" t="s">
        <v>32</v>
      </c>
      <c r="C31" s="17"/>
      <c r="D31" s="18"/>
    </row>
    <row r="32" spans="1:13" ht="14">
      <c r="B32" s="5" t="s">
        <v>32</v>
      </c>
      <c r="C32" s="1"/>
      <c r="D32" s="1"/>
      <c r="E32" s="1"/>
      <c r="F32" s="1"/>
    </row>
    <row r="33" spans="2:6">
      <c r="B33" s="5" t="s">
        <v>32</v>
      </c>
      <c r="E33" s="6"/>
      <c r="F33" s="6"/>
    </row>
    <row r="34" spans="2:6">
      <c r="B34" s="5" t="s">
        <v>32</v>
      </c>
    </row>
    <row r="35" spans="2:6" ht="14">
      <c r="B35" s="5" t="s">
        <v>32</v>
      </c>
      <c r="C35" s="17"/>
      <c r="D35" s="18"/>
    </row>
    <row r="36" spans="2:6" ht="14">
      <c r="B36" s="5" t="s">
        <v>32</v>
      </c>
      <c r="C36" s="1"/>
      <c r="D36" s="1"/>
      <c r="E36" s="1"/>
      <c r="F36" s="1"/>
    </row>
    <row r="37" spans="2:6">
      <c r="B37" s="5" t="s">
        <v>32</v>
      </c>
      <c r="E37" s="6"/>
      <c r="F37" s="6"/>
    </row>
    <row r="38" spans="2:6">
      <c r="B38" s="5" t="s">
        <v>32</v>
      </c>
      <c r="E38" s="6"/>
      <c r="F38" s="6"/>
    </row>
    <row r="39" spans="2:6">
      <c r="B39" s="5" t="s">
        <v>32</v>
      </c>
      <c r="E39" s="6"/>
      <c r="F39" s="6"/>
    </row>
    <row r="40" spans="2:6">
      <c r="B40" s="5" t="s">
        <v>32</v>
      </c>
    </row>
    <row r="41" spans="2:6" ht="14">
      <c r="B41" s="5" t="s">
        <v>32</v>
      </c>
      <c r="C41" s="17"/>
      <c r="D41" s="18"/>
    </row>
    <row r="42" spans="2:6" ht="14">
      <c r="B42" s="5" t="s">
        <v>32</v>
      </c>
      <c r="C42" s="1"/>
      <c r="D42" s="1"/>
      <c r="E42" s="1"/>
      <c r="F42" s="1"/>
    </row>
    <row r="43" spans="2:6">
      <c r="B43" s="5" t="s">
        <v>32</v>
      </c>
      <c r="E43" s="6"/>
      <c r="F43" s="6"/>
    </row>
    <row r="44" spans="2:6">
      <c r="B44" s="5" t="s">
        <v>32</v>
      </c>
      <c r="E44" s="6"/>
      <c r="F44" s="6"/>
    </row>
    <row r="45" spans="2:6">
      <c r="B45" s="5" t="s">
        <v>32</v>
      </c>
      <c r="E45" s="6"/>
      <c r="F45" s="6"/>
    </row>
    <row r="46" spans="2:6">
      <c r="B46" s="5" t="s">
        <v>32</v>
      </c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5"/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7" t="s">
        <v>371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19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274</v>
      </c>
      <c r="C6" s="7" t="s">
        <v>275</v>
      </c>
      <c r="D6" s="7" t="s">
        <v>276</v>
      </c>
      <c r="E6" s="7" t="s">
        <v>393</v>
      </c>
      <c r="F6" s="7" t="s">
        <v>7</v>
      </c>
      <c r="G6" s="27" t="s">
        <v>77</v>
      </c>
      <c r="H6" s="20" t="s">
        <v>77</v>
      </c>
      <c r="I6" s="27" t="s">
        <v>87</v>
      </c>
      <c r="J6" s="8"/>
      <c r="K6" s="8" t="str">
        <f>"190,0"</f>
        <v>190,0</v>
      </c>
      <c r="L6" s="8" t="str">
        <f>"127,3760"</f>
        <v>127,3760</v>
      </c>
      <c r="M6" s="28" t="s">
        <v>385</v>
      </c>
    </row>
    <row r="7" spans="1:13">
      <c r="B7" s="5" t="s">
        <v>32</v>
      </c>
    </row>
    <row r="8" spans="1:13">
      <c r="B8" s="5" t="s">
        <v>32</v>
      </c>
      <c r="E8" s="6"/>
      <c r="F8" s="6"/>
    </row>
    <row r="9" spans="1:13">
      <c r="B9" s="5" t="s">
        <v>32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1"/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31.5" style="5" bestFit="1" customWidth="1"/>
    <col min="14" max="16384" width="9.1640625" style="3"/>
  </cols>
  <sheetData>
    <row r="1" spans="1:13" s="2" customFormat="1" ht="29" customHeight="1">
      <c r="A1" s="37" t="s">
        <v>338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299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300</v>
      </c>
      <c r="C6" s="7" t="s">
        <v>301</v>
      </c>
      <c r="D6" s="7" t="s">
        <v>302</v>
      </c>
      <c r="E6" s="7" t="s">
        <v>393</v>
      </c>
      <c r="F6" s="7" t="s">
        <v>7</v>
      </c>
      <c r="G6" s="27" t="s">
        <v>15</v>
      </c>
      <c r="H6" s="27" t="s">
        <v>13</v>
      </c>
      <c r="I6" s="20" t="s">
        <v>13</v>
      </c>
      <c r="J6" s="27" t="s">
        <v>44</v>
      </c>
      <c r="K6" s="8" t="str">
        <f>"90,0"</f>
        <v>90,0</v>
      </c>
      <c r="L6" s="8" t="str">
        <f>"95,0490"</f>
        <v>95,0490</v>
      </c>
      <c r="M6" s="28" t="s">
        <v>386</v>
      </c>
    </row>
    <row r="7" spans="1:13">
      <c r="B7" s="5" t="s">
        <v>32</v>
      </c>
    </row>
    <row r="8" spans="1:13" ht="16">
      <c r="A8" s="56" t="s">
        <v>93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31</v>
      </c>
      <c r="B9" s="7" t="s">
        <v>246</v>
      </c>
      <c r="C9" s="7" t="s">
        <v>247</v>
      </c>
      <c r="D9" s="7" t="s">
        <v>248</v>
      </c>
      <c r="E9" s="7" t="s">
        <v>393</v>
      </c>
      <c r="F9" s="7" t="s">
        <v>387</v>
      </c>
      <c r="G9" s="20" t="s">
        <v>36</v>
      </c>
      <c r="H9" s="20" t="s">
        <v>79</v>
      </c>
      <c r="I9" s="20" t="s">
        <v>92</v>
      </c>
      <c r="J9" s="8"/>
      <c r="K9" s="8" t="str">
        <f>"220,0"</f>
        <v>220,0</v>
      </c>
      <c r="L9" s="8" t="str">
        <f>"135,5310"</f>
        <v>135,5310</v>
      </c>
      <c r="M9" s="7"/>
    </row>
    <row r="10" spans="1:13">
      <c r="B10" s="5" t="s">
        <v>32</v>
      </c>
    </row>
    <row r="11" spans="1:13" ht="14">
      <c r="B11" s="5" t="s">
        <v>32</v>
      </c>
      <c r="C11" s="1"/>
      <c r="D11" s="1"/>
      <c r="E11" s="1"/>
      <c r="F11" s="1"/>
    </row>
    <row r="12" spans="1:13">
      <c r="B12" s="5" t="s">
        <v>32</v>
      </c>
      <c r="E12" s="6"/>
      <c r="F12" s="6"/>
    </row>
    <row r="13" spans="1:13">
      <c r="B13" s="5" t="s">
        <v>32</v>
      </c>
    </row>
    <row r="14" spans="1:13">
      <c r="B14" s="5" t="s">
        <v>32</v>
      </c>
    </row>
    <row r="15" spans="1:13" ht="16">
      <c r="B15" s="5" t="s">
        <v>32</v>
      </c>
      <c r="C15" s="16"/>
      <c r="D15" s="16"/>
    </row>
    <row r="16" spans="1:13" ht="14">
      <c r="B16" s="5" t="s">
        <v>32</v>
      </c>
      <c r="C16" s="17"/>
      <c r="D16" s="18"/>
    </row>
    <row r="17" spans="2:6" ht="14">
      <c r="B17" s="5" t="s">
        <v>32</v>
      </c>
      <c r="C17" s="1"/>
      <c r="D17" s="1"/>
      <c r="E17" s="1"/>
      <c r="F17" s="1"/>
    </row>
    <row r="18" spans="2:6">
      <c r="B18" s="5" t="s">
        <v>32</v>
      </c>
      <c r="E18" s="6"/>
      <c r="F18" s="6"/>
    </row>
    <row r="19" spans="2:6">
      <c r="B19" s="5" t="s">
        <v>32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2"/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7" t="s">
        <v>339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98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166</v>
      </c>
      <c r="C6" s="7" t="s">
        <v>167</v>
      </c>
      <c r="D6" s="7" t="s">
        <v>168</v>
      </c>
      <c r="E6" s="7" t="s">
        <v>393</v>
      </c>
      <c r="F6" s="7" t="s">
        <v>388</v>
      </c>
      <c r="G6" s="20" t="s">
        <v>36</v>
      </c>
      <c r="H6" s="20" t="s">
        <v>79</v>
      </c>
      <c r="I6" s="27" t="s">
        <v>115</v>
      </c>
      <c r="J6" s="8"/>
      <c r="K6" s="8" t="str">
        <f>"210,0"</f>
        <v>210,0</v>
      </c>
      <c r="L6" s="8" t="str">
        <f>"119,2695"</f>
        <v>119,2695</v>
      </c>
      <c r="M6" s="7"/>
    </row>
    <row r="7" spans="1:13">
      <c r="B7" s="5" t="s">
        <v>32</v>
      </c>
    </row>
    <row r="8" spans="1:13" ht="14">
      <c r="B8" s="5" t="s">
        <v>32</v>
      </c>
      <c r="C8" s="17"/>
      <c r="D8" s="18"/>
    </row>
    <row r="9" spans="1:13" ht="14">
      <c r="B9" s="5" t="s">
        <v>32</v>
      </c>
      <c r="C9" s="1"/>
      <c r="D9" s="1"/>
      <c r="E9" s="1"/>
      <c r="F9" s="1"/>
    </row>
    <row r="10" spans="1:13">
      <c r="B10" s="5" t="s">
        <v>32</v>
      </c>
      <c r="E10" s="6"/>
      <c r="F10" s="6"/>
    </row>
    <row r="11" spans="1:13">
      <c r="B11" s="5" t="s">
        <v>32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0"/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7" t="s">
        <v>335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56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93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285</v>
      </c>
      <c r="C6" s="7" t="s">
        <v>336</v>
      </c>
      <c r="D6" s="7" t="s">
        <v>155</v>
      </c>
      <c r="E6" s="7" t="s">
        <v>397</v>
      </c>
      <c r="F6" s="7" t="s">
        <v>362</v>
      </c>
      <c r="G6" s="20" t="s">
        <v>83</v>
      </c>
      <c r="H6" s="20" t="s">
        <v>91</v>
      </c>
      <c r="I6" s="20" t="s">
        <v>77</v>
      </c>
      <c r="J6" s="8"/>
      <c r="K6" s="8" t="str">
        <f>"190,0"</f>
        <v>190,0</v>
      </c>
      <c r="L6" s="8" t="str">
        <f>"128,5700"</f>
        <v>128,5700</v>
      </c>
      <c r="M6" s="7"/>
    </row>
    <row r="7" spans="1:13">
      <c r="B7" s="5" t="s">
        <v>32</v>
      </c>
    </row>
    <row r="8" spans="1:13" ht="16">
      <c r="A8" s="56" t="s">
        <v>130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0" t="s">
        <v>31</v>
      </c>
      <c r="B9" s="9" t="s">
        <v>303</v>
      </c>
      <c r="C9" s="9" t="s">
        <v>304</v>
      </c>
      <c r="D9" s="9" t="s">
        <v>305</v>
      </c>
      <c r="E9" s="9" t="s">
        <v>393</v>
      </c>
      <c r="F9" s="9" t="s">
        <v>7</v>
      </c>
      <c r="G9" s="22" t="s">
        <v>306</v>
      </c>
      <c r="H9" s="22" t="s">
        <v>307</v>
      </c>
      <c r="I9" s="22" t="s">
        <v>308</v>
      </c>
      <c r="J9" s="10"/>
      <c r="K9" s="10" t="str">
        <f>"350,0"</f>
        <v>350,0</v>
      </c>
      <c r="L9" s="10" t="str">
        <f>"194,8625"</f>
        <v>194,8625</v>
      </c>
      <c r="M9" s="9" t="s">
        <v>158</v>
      </c>
    </row>
    <row r="10" spans="1:13">
      <c r="A10" s="14" t="s">
        <v>31</v>
      </c>
      <c r="B10" s="13" t="s">
        <v>131</v>
      </c>
      <c r="C10" s="13" t="s">
        <v>337</v>
      </c>
      <c r="D10" s="13" t="s">
        <v>132</v>
      </c>
      <c r="E10" s="13" t="s">
        <v>397</v>
      </c>
      <c r="F10" s="13" t="s">
        <v>362</v>
      </c>
      <c r="G10" s="25" t="s">
        <v>128</v>
      </c>
      <c r="H10" s="26" t="s">
        <v>129</v>
      </c>
      <c r="I10" s="25" t="s">
        <v>129</v>
      </c>
      <c r="J10" s="14"/>
      <c r="K10" s="14" t="str">
        <f>"310,0"</f>
        <v>310,0</v>
      </c>
      <c r="L10" s="14" t="str">
        <f>"172,6433"</f>
        <v>172,6433</v>
      </c>
      <c r="M10" s="13"/>
    </row>
    <row r="11" spans="1:13">
      <c r="B11" s="5" t="s">
        <v>32</v>
      </c>
    </row>
    <row r="12" spans="1:13" ht="14">
      <c r="B12" s="5" t="s">
        <v>32</v>
      </c>
      <c r="C12" s="17"/>
      <c r="D12" s="18"/>
    </row>
    <row r="13" spans="1:13" ht="14">
      <c r="B13" s="5" t="s">
        <v>32</v>
      </c>
      <c r="C13" s="1"/>
      <c r="D13" s="1"/>
      <c r="E13" s="1"/>
      <c r="F13" s="1"/>
    </row>
    <row r="14" spans="1:13">
      <c r="B14" s="5" t="s">
        <v>32</v>
      </c>
      <c r="E14" s="6"/>
      <c r="F14" s="6"/>
    </row>
    <row r="15" spans="1:13">
      <c r="B15" s="5" t="s">
        <v>32</v>
      </c>
      <c r="E15" s="6"/>
      <c r="F15" s="6"/>
    </row>
    <row r="16" spans="1:13">
      <c r="B16" s="5" t="s">
        <v>32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A1:M3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37" t="s">
        <v>372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57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34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289</v>
      </c>
      <c r="C6" s="7" t="s">
        <v>340</v>
      </c>
      <c r="D6" s="7" t="s">
        <v>290</v>
      </c>
      <c r="E6" s="7" t="s">
        <v>395</v>
      </c>
      <c r="F6" s="7" t="s">
        <v>7</v>
      </c>
      <c r="G6" s="20" t="s">
        <v>71</v>
      </c>
      <c r="H6" s="20" t="s">
        <v>38</v>
      </c>
      <c r="I6" s="20" t="s">
        <v>151</v>
      </c>
      <c r="J6" s="8"/>
      <c r="K6" s="8" t="str">
        <f>"160,0"</f>
        <v>160,0</v>
      </c>
      <c r="L6" s="8" t="str">
        <f>"123,9520"</f>
        <v>123,9520</v>
      </c>
      <c r="M6" s="28" t="s">
        <v>325</v>
      </c>
    </row>
    <row r="7" spans="1:13">
      <c r="B7" s="5" t="s">
        <v>32</v>
      </c>
    </row>
    <row r="8" spans="1:13" ht="16">
      <c r="A8" s="56" t="s">
        <v>19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31</v>
      </c>
      <c r="B9" s="7" t="s">
        <v>88</v>
      </c>
      <c r="C9" s="7" t="s">
        <v>89</v>
      </c>
      <c r="D9" s="7" t="s">
        <v>90</v>
      </c>
      <c r="E9" s="7" t="s">
        <v>393</v>
      </c>
      <c r="F9" s="7" t="s">
        <v>35</v>
      </c>
      <c r="G9" s="20" t="s">
        <v>36</v>
      </c>
      <c r="H9" s="20" t="s">
        <v>79</v>
      </c>
      <c r="I9" s="20" t="s">
        <v>92</v>
      </c>
      <c r="J9" s="8"/>
      <c r="K9" s="8" t="str">
        <f>"220,0"</f>
        <v>220,0</v>
      </c>
      <c r="L9" s="8" t="str">
        <f>"150,1940"</f>
        <v>150,1940</v>
      </c>
      <c r="M9" s="28" t="s">
        <v>323</v>
      </c>
    </row>
    <row r="10" spans="1:13">
      <c r="B10" s="5" t="s">
        <v>32</v>
      </c>
    </row>
    <row r="11" spans="1:13" ht="16">
      <c r="A11" s="56" t="s">
        <v>93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10" t="s">
        <v>31</v>
      </c>
      <c r="B12" s="9" t="s">
        <v>291</v>
      </c>
      <c r="C12" s="9" t="s">
        <v>292</v>
      </c>
      <c r="D12" s="9" t="s">
        <v>293</v>
      </c>
      <c r="E12" s="9" t="s">
        <v>393</v>
      </c>
      <c r="F12" s="9" t="s">
        <v>7</v>
      </c>
      <c r="G12" s="22" t="s">
        <v>127</v>
      </c>
      <c r="H12" s="21" t="s">
        <v>133</v>
      </c>
      <c r="I12" s="21" t="s">
        <v>133</v>
      </c>
      <c r="J12" s="10"/>
      <c r="K12" s="10" t="str">
        <f>"265,0"</f>
        <v>265,0</v>
      </c>
      <c r="L12" s="10" t="str">
        <f>"170,1565"</f>
        <v>170,1565</v>
      </c>
      <c r="M12" s="9"/>
    </row>
    <row r="13" spans="1:13">
      <c r="A13" s="14" t="s">
        <v>31</v>
      </c>
      <c r="B13" s="13" t="s">
        <v>253</v>
      </c>
      <c r="C13" s="13" t="s">
        <v>341</v>
      </c>
      <c r="D13" s="13" t="s">
        <v>254</v>
      </c>
      <c r="E13" s="13" t="s">
        <v>397</v>
      </c>
      <c r="F13" s="13" t="s">
        <v>7</v>
      </c>
      <c r="G13" s="25" t="s">
        <v>91</v>
      </c>
      <c r="H13" s="25" t="s">
        <v>36</v>
      </c>
      <c r="I13" s="25" t="s">
        <v>92</v>
      </c>
      <c r="J13" s="14"/>
      <c r="K13" s="14" t="str">
        <f>"220,0"</f>
        <v>220,0</v>
      </c>
      <c r="L13" s="14" t="str">
        <f>"144,5994"</f>
        <v>144,5994</v>
      </c>
      <c r="M13" s="13"/>
    </row>
    <row r="14" spans="1:13">
      <c r="B14" s="5" t="s">
        <v>32</v>
      </c>
    </row>
    <row r="15" spans="1:13" ht="16">
      <c r="A15" s="56" t="s">
        <v>37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8" t="s">
        <v>31</v>
      </c>
      <c r="B16" s="7" t="s">
        <v>294</v>
      </c>
      <c r="C16" s="7" t="s">
        <v>342</v>
      </c>
      <c r="D16" s="7" t="s">
        <v>295</v>
      </c>
      <c r="E16" s="7" t="s">
        <v>395</v>
      </c>
      <c r="F16" s="7" t="s">
        <v>7</v>
      </c>
      <c r="G16" s="20" t="s">
        <v>91</v>
      </c>
      <c r="H16" s="20" t="s">
        <v>135</v>
      </c>
      <c r="I16" s="20" t="s">
        <v>79</v>
      </c>
      <c r="J16" s="8"/>
      <c r="K16" s="8" t="str">
        <f>"210,0"</f>
        <v>210,0</v>
      </c>
      <c r="L16" s="8" t="str">
        <f>"127,8480"</f>
        <v>127,8480</v>
      </c>
      <c r="M16" s="28" t="s">
        <v>325</v>
      </c>
    </row>
    <row r="17" spans="1:13">
      <c r="B17" s="5" t="s">
        <v>32</v>
      </c>
    </row>
    <row r="18" spans="1:13" ht="16">
      <c r="A18" s="56" t="s">
        <v>98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3">
      <c r="A19" s="8" t="s">
        <v>31</v>
      </c>
      <c r="B19" s="7" t="s">
        <v>99</v>
      </c>
      <c r="C19" s="7" t="s">
        <v>100</v>
      </c>
      <c r="D19" s="7" t="s">
        <v>101</v>
      </c>
      <c r="E19" s="7" t="s">
        <v>393</v>
      </c>
      <c r="F19" s="7" t="s">
        <v>102</v>
      </c>
      <c r="G19" s="20" t="s">
        <v>36</v>
      </c>
      <c r="H19" s="27" t="s">
        <v>87</v>
      </c>
      <c r="I19" s="20" t="s">
        <v>87</v>
      </c>
      <c r="J19" s="8"/>
      <c r="K19" s="8" t="str">
        <f>"215,0"</f>
        <v>215,0</v>
      </c>
      <c r="L19" s="8" t="str">
        <f>"126,5275"</f>
        <v>126,5275</v>
      </c>
      <c r="M19" s="28" t="s">
        <v>220</v>
      </c>
    </row>
    <row r="20" spans="1:13">
      <c r="B20" s="5" t="s">
        <v>32</v>
      </c>
    </row>
    <row r="21" spans="1:13" ht="14">
      <c r="B21" s="5" t="s">
        <v>32</v>
      </c>
      <c r="C21" s="1"/>
      <c r="D21" s="1"/>
      <c r="E21" s="1"/>
      <c r="F21" s="1"/>
    </row>
    <row r="22" spans="1:13">
      <c r="B22" s="5" t="s">
        <v>32</v>
      </c>
      <c r="E22" s="6"/>
      <c r="F22" s="6"/>
    </row>
    <row r="23" spans="1:13">
      <c r="B23" s="5" t="s">
        <v>32</v>
      </c>
      <c r="E23" s="6"/>
      <c r="F23" s="6"/>
    </row>
    <row r="24" spans="1:13">
      <c r="B24" s="5" t="s">
        <v>32</v>
      </c>
    </row>
    <row r="25" spans="1:13" ht="14">
      <c r="B25" s="5" t="s">
        <v>32</v>
      </c>
      <c r="C25" s="17"/>
      <c r="D25" s="18"/>
    </row>
    <row r="26" spans="1:13" ht="14">
      <c r="B26" s="5" t="s">
        <v>32</v>
      </c>
      <c r="C26" s="1"/>
      <c r="D26" s="1"/>
      <c r="E26" s="1"/>
      <c r="F26" s="1"/>
    </row>
    <row r="27" spans="1:13">
      <c r="B27" s="5" t="s">
        <v>32</v>
      </c>
      <c r="E27" s="6"/>
      <c r="F27" s="6"/>
    </row>
    <row r="28" spans="1:13">
      <c r="B28" s="5" t="s">
        <v>32</v>
      </c>
      <c r="E28" s="6"/>
      <c r="F28" s="6"/>
    </row>
    <row r="29" spans="1:13">
      <c r="B29" s="5" t="s">
        <v>32</v>
      </c>
      <c r="E29" s="6"/>
      <c r="F29" s="6"/>
    </row>
    <row r="30" spans="1:13">
      <c r="B30" s="5" t="s">
        <v>32</v>
      </c>
    </row>
    <row r="31" spans="1:13" ht="14">
      <c r="B31" s="5" t="s">
        <v>32</v>
      </c>
      <c r="C31" s="17"/>
      <c r="D31" s="18"/>
    </row>
    <row r="32" spans="1:13" ht="14">
      <c r="B32" s="5" t="s">
        <v>32</v>
      </c>
      <c r="C32" s="1"/>
      <c r="D32" s="1"/>
      <c r="E32" s="1"/>
      <c r="F32" s="1"/>
    </row>
    <row r="33" spans="2:6">
      <c r="B33" s="5" t="s">
        <v>32</v>
      </c>
      <c r="E33" s="6"/>
      <c r="F33" s="6"/>
    </row>
    <row r="34" spans="2:6">
      <c r="B34" s="5" t="s">
        <v>32</v>
      </c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/>
  <dimension ref="A1:M3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83203125" style="5" bestFit="1" customWidth="1"/>
    <col min="14" max="16384" width="9.1640625" style="3"/>
  </cols>
  <sheetData>
    <row r="1" spans="1:13" s="2" customFormat="1" ht="29" customHeight="1">
      <c r="A1" s="37" t="s">
        <v>373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57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58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31</v>
      </c>
      <c r="B6" s="7" t="s">
        <v>277</v>
      </c>
      <c r="C6" s="7" t="s">
        <v>278</v>
      </c>
      <c r="D6" s="7" t="s">
        <v>279</v>
      </c>
      <c r="E6" s="7" t="s">
        <v>394</v>
      </c>
      <c r="F6" s="7" t="s">
        <v>7</v>
      </c>
      <c r="G6" s="20" t="s">
        <v>112</v>
      </c>
      <c r="H6" s="27" t="s">
        <v>53</v>
      </c>
      <c r="I6" s="27" t="s">
        <v>53</v>
      </c>
      <c r="J6" s="8"/>
      <c r="K6" s="8" t="str">
        <f>"45,0"</f>
        <v>45,0</v>
      </c>
      <c r="L6" s="8" t="str">
        <f>"67,2120"</f>
        <v>67,2120</v>
      </c>
      <c r="M6" s="28" t="s">
        <v>322</v>
      </c>
    </row>
    <row r="7" spans="1:13">
      <c r="B7" s="5" t="s">
        <v>32</v>
      </c>
    </row>
    <row r="8" spans="1:13" ht="16">
      <c r="A8" s="56" t="s">
        <v>19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8" t="s">
        <v>31</v>
      </c>
      <c r="B9" s="7" t="s">
        <v>280</v>
      </c>
      <c r="C9" s="7" t="s">
        <v>343</v>
      </c>
      <c r="D9" s="7" t="s">
        <v>281</v>
      </c>
      <c r="E9" s="7" t="s">
        <v>395</v>
      </c>
      <c r="F9" s="7" t="s">
        <v>7</v>
      </c>
      <c r="G9" s="20" t="s">
        <v>169</v>
      </c>
      <c r="H9" s="27" t="s">
        <v>136</v>
      </c>
      <c r="I9" s="27" t="s">
        <v>136</v>
      </c>
      <c r="J9" s="8"/>
      <c r="K9" s="8" t="str">
        <f>"260,0"</f>
        <v>260,0</v>
      </c>
      <c r="L9" s="8" t="str">
        <f>"176,1240"</f>
        <v>176,1240</v>
      </c>
      <c r="M9" s="28" t="s">
        <v>326</v>
      </c>
    </row>
    <row r="10" spans="1:13">
      <c r="B10" s="5" t="s">
        <v>32</v>
      </c>
    </row>
    <row r="11" spans="1:13" ht="16">
      <c r="A11" s="56" t="s">
        <v>93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10" t="s">
        <v>31</v>
      </c>
      <c r="B12" s="9" t="s">
        <v>282</v>
      </c>
      <c r="C12" s="9" t="s">
        <v>344</v>
      </c>
      <c r="D12" s="9" t="s">
        <v>283</v>
      </c>
      <c r="E12" s="9" t="s">
        <v>395</v>
      </c>
      <c r="F12" s="9" t="s">
        <v>284</v>
      </c>
      <c r="G12" s="22" t="s">
        <v>92</v>
      </c>
      <c r="H12" s="22" t="s">
        <v>117</v>
      </c>
      <c r="I12" s="21" t="s">
        <v>169</v>
      </c>
      <c r="J12" s="10"/>
      <c r="K12" s="10" t="str">
        <f>"240,0"</f>
        <v>240,0</v>
      </c>
      <c r="L12" s="10" t="str">
        <f>"153,8400"</f>
        <v>153,8400</v>
      </c>
      <c r="M12" s="30" t="s">
        <v>327</v>
      </c>
    </row>
    <row r="13" spans="1:13">
      <c r="A13" s="14" t="s">
        <v>31</v>
      </c>
      <c r="B13" s="13" t="s">
        <v>285</v>
      </c>
      <c r="C13" s="13" t="s">
        <v>345</v>
      </c>
      <c r="D13" s="13" t="s">
        <v>155</v>
      </c>
      <c r="E13" s="13" t="s">
        <v>396</v>
      </c>
      <c r="F13" s="13" t="s">
        <v>362</v>
      </c>
      <c r="G13" s="25" t="s">
        <v>71</v>
      </c>
      <c r="H13" s="25" t="s">
        <v>76</v>
      </c>
      <c r="I13" s="25" t="s">
        <v>83</v>
      </c>
      <c r="J13" s="14"/>
      <c r="K13" s="14" t="str">
        <f>"170,0"</f>
        <v>170,0</v>
      </c>
      <c r="L13" s="14" t="str">
        <f>"121,8092"</f>
        <v>121,8092</v>
      </c>
      <c r="M13" s="13"/>
    </row>
    <row r="14" spans="1:13">
      <c r="B14" s="5" t="s">
        <v>32</v>
      </c>
    </row>
    <row r="15" spans="1:13" ht="16">
      <c r="A15" s="56" t="s">
        <v>130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8" t="s">
        <v>31</v>
      </c>
      <c r="B16" s="7" t="s">
        <v>286</v>
      </c>
      <c r="C16" s="7" t="s">
        <v>287</v>
      </c>
      <c r="D16" s="7" t="s">
        <v>288</v>
      </c>
      <c r="E16" s="7" t="s">
        <v>393</v>
      </c>
      <c r="F16" s="7" t="s">
        <v>7</v>
      </c>
      <c r="G16" s="20" t="s">
        <v>170</v>
      </c>
      <c r="H16" s="20" t="s">
        <v>128</v>
      </c>
      <c r="I16" s="27" t="s">
        <v>129</v>
      </c>
      <c r="J16" s="8"/>
      <c r="K16" s="8" t="str">
        <f>"290,0"</f>
        <v>290,0</v>
      </c>
      <c r="L16" s="8" t="str">
        <f>"166,0540"</f>
        <v>166,0540</v>
      </c>
      <c r="M16" s="28"/>
    </row>
    <row r="17" spans="2:6">
      <c r="B17" s="5" t="s">
        <v>32</v>
      </c>
    </row>
    <row r="18" spans="2:6">
      <c r="B18" s="5" t="s">
        <v>32</v>
      </c>
      <c r="E18" s="6"/>
      <c r="F18" s="6"/>
    </row>
    <row r="19" spans="2:6">
      <c r="B19" s="5" t="s">
        <v>32</v>
      </c>
    </row>
    <row r="20" spans="2:6">
      <c r="B20" s="5" t="s">
        <v>32</v>
      </c>
    </row>
    <row r="21" spans="2:6" ht="16">
      <c r="B21" s="5" t="s">
        <v>32</v>
      </c>
      <c r="C21" s="16"/>
      <c r="D21" s="16"/>
    </row>
    <row r="22" spans="2:6" ht="14">
      <c r="B22" s="5" t="s">
        <v>32</v>
      </c>
      <c r="C22" s="17"/>
      <c r="D22" s="18"/>
    </row>
    <row r="23" spans="2:6" ht="14">
      <c r="B23" s="5" t="s">
        <v>32</v>
      </c>
      <c r="C23" s="1"/>
      <c r="D23" s="1"/>
      <c r="E23" s="1"/>
      <c r="F23" s="1"/>
    </row>
    <row r="24" spans="2:6">
      <c r="B24" s="5" t="s">
        <v>32</v>
      </c>
      <c r="E24" s="6"/>
      <c r="F24" s="6"/>
    </row>
    <row r="25" spans="2:6">
      <c r="B25" s="5" t="s">
        <v>32</v>
      </c>
      <c r="E25" s="6"/>
      <c r="F25" s="6"/>
    </row>
    <row r="26" spans="2:6">
      <c r="B26" s="5" t="s">
        <v>32</v>
      </c>
    </row>
    <row r="27" spans="2:6" ht="14">
      <c r="B27" s="5" t="s">
        <v>32</v>
      </c>
      <c r="C27" s="17"/>
      <c r="D27" s="18"/>
    </row>
    <row r="28" spans="2:6" ht="14">
      <c r="B28" s="5" t="s">
        <v>32</v>
      </c>
      <c r="C28" s="1"/>
      <c r="D28" s="1"/>
      <c r="E28" s="1"/>
      <c r="F28" s="1"/>
    </row>
    <row r="29" spans="2:6">
      <c r="B29" s="5" t="s">
        <v>32</v>
      </c>
      <c r="E29" s="6"/>
      <c r="F29" s="6"/>
    </row>
    <row r="30" spans="2:6">
      <c r="B30" s="5" t="s">
        <v>32</v>
      </c>
    </row>
    <row r="31" spans="2:6" ht="14">
      <c r="B31" s="5" t="s">
        <v>32</v>
      </c>
      <c r="C31" s="17"/>
      <c r="D31" s="18"/>
    </row>
    <row r="32" spans="2:6" ht="14">
      <c r="B32" s="5" t="s">
        <v>32</v>
      </c>
      <c r="C32" s="1"/>
      <c r="D32" s="1"/>
      <c r="E32" s="1"/>
      <c r="F32" s="1"/>
    </row>
    <row r="33" spans="2:6">
      <c r="B33" s="5" t="s">
        <v>32</v>
      </c>
      <c r="E33" s="6"/>
      <c r="F33" s="6"/>
    </row>
    <row r="34" spans="2:6">
      <c r="B34" s="5" t="s">
        <v>32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/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19.33203125" style="5" customWidth="1"/>
    <col min="18" max="16384" width="9.1640625" style="3"/>
  </cols>
  <sheetData>
    <row r="1" spans="1:17" s="2" customFormat="1" ht="29" customHeight="1">
      <c r="A1" s="37" t="s">
        <v>330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389</v>
      </c>
      <c r="H3" s="49"/>
      <c r="I3" s="49"/>
      <c r="J3" s="49"/>
      <c r="K3" s="49" t="s">
        <v>321</v>
      </c>
      <c r="L3" s="49"/>
      <c r="M3" s="49"/>
      <c r="N3" s="49"/>
      <c r="O3" s="49" t="s">
        <v>1</v>
      </c>
      <c r="P3" s="49" t="s">
        <v>3</v>
      </c>
      <c r="Q3" s="54" t="s">
        <v>2</v>
      </c>
    </row>
    <row r="4" spans="1:17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5"/>
    </row>
    <row r="5" spans="1:17" ht="16">
      <c r="A5" s="57" t="s">
        <v>34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31</v>
      </c>
      <c r="B6" s="7" t="s">
        <v>319</v>
      </c>
      <c r="C6" s="7" t="s">
        <v>331</v>
      </c>
      <c r="D6" s="7" t="s">
        <v>290</v>
      </c>
      <c r="E6" s="7" t="s">
        <v>394</v>
      </c>
      <c r="F6" s="7" t="s">
        <v>320</v>
      </c>
      <c r="G6" s="27" t="s">
        <v>11</v>
      </c>
      <c r="H6" s="20" t="s">
        <v>9</v>
      </c>
      <c r="I6" s="20" t="s">
        <v>12</v>
      </c>
      <c r="J6" s="27" t="s">
        <v>20</v>
      </c>
      <c r="K6" s="20" t="s">
        <v>41</v>
      </c>
      <c r="L6" s="20" t="s">
        <v>49</v>
      </c>
      <c r="M6" s="20" t="s">
        <v>53</v>
      </c>
      <c r="N6" s="20" t="s">
        <v>50</v>
      </c>
      <c r="O6" s="8" t="str">
        <f>"120,0"</f>
        <v>120,0</v>
      </c>
      <c r="P6" s="8" t="str">
        <f>"90,2640"</f>
        <v>90,2640</v>
      </c>
      <c r="Q6" s="7"/>
    </row>
    <row r="7" spans="1:17">
      <c r="B7" s="5" t="s">
        <v>32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/>
  <dimension ref="A1:Q9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7.33203125" style="5" customWidth="1"/>
    <col min="7" max="10" width="5.5" style="6" customWidth="1"/>
    <col min="11" max="11" width="4.5" style="6" customWidth="1"/>
    <col min="12" max="13" width="4.664062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37" t="s">
        <v>332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389</v>
      </c>
      <c r="H3" s="49"/>
      <c r="I3" s="49"/>
      <c r="J3" s="49"/>
      <c r="K3" s="49" t="s">
        <v>321</v>
      </c>
      <c r="L3" s="49"/>
      <c r="M3" s="49"/>
      <c r="N3" s="49"/>
      <c r="O3" s="49" t="s">
        <v>1</v>
      </c>
      <c r="P3" s="49" t="s">
        <v>3</v>
      </c>
      <c r="Q3" s="54" t="s">
        <v>2</v>
      </c>
    </row>
    <row r="4" spans="1:17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5"/>
    </row>
    <row r="5" spans="1:17" ht="16">
      <c r="A5" s="57" t="s">
        <v>37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31</v>
      </c>
      <c r="B6" s="7" t="s">
        <v>316</v>
      </c>
      <c r="C6" s="7" t="s">
        <v>317</v>
      </c>
      <c r="D6" s="7" t="s">
        <v>318</v>
      </c>
      <c r="E6" s="7" t="s">
        <v>393</v>
      </c>
      <c r="F6" s="7" t="s">
        <v>382</v>
      </c>
      <c r="G6" s="27" t="s">
        <v>71</v>
      </c>
      <c r="H6" s="27" t="s">
        <v>71</v>
      </c>
      <c r="I6" s="20" t="s">
        <v>71</v>
      </c>
      <c r="J6" s="27" t="s">
        <v>97</v>
      </c>
      <c r="K6" s="20" t="s">
        <v>15</v>
      </c>
      <c r="L6" s="8"/>
      <c r="M6" s="8"/>
      <c r="N6" s="8"/>
      <c r="O6" s="8" t="str">
        <f>"220,0"</f>
        <v>220,0</v>
      </c>
      <c r="P6" s="8" t="str">
        <f>"128,8320"</f>
        <v>128,8320</v>
      </c>
      <c r="Q6" s="7"/>
    </row>
    <row r="7" spans="1:17">
      <c r="B7" s="5" t="s">
        <v>32</v>
      </c>
    </row>
    <row r="8" spans="1:17">
      <c r="B8" s="5" t="s">
        <v>32</v>
      </c>
      <c r="E8" s="6"/>
      <c r="F8" s="6"/>
    </row>
    <row r="9" spans="1:17">
      <c r="B9" s="5" t="s">
        <v>32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/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5.5" style="5" customWidth="1"/>
    <col min="14" max="16384" width="9.1640625" style="3"/>
  </cols>
  <sheetData>
    <row r="1" spans="1:13" s="2" customFormat="1" ht="29" customHeight="1">
      <c r="A1" s="37" t="s">
        <v>333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390</v>
      </c>
      <c r="B3" s="50" t="s">
        <v>0</v>
      </c>
      <c r="C3" s="47" t="s">
        <v>391</v>
      </c>
      <c r="D3" s="47" t="s">
        <v>6</v>
      </c>
      <c r="E3" s="49" t="s">
        <v>392</v>
      </c>
      <c r="F3" s="49" t="s">
        <v>5</v>
      </c>
      <c r="G3" s="49" t="s">
        <v>389</v>
      </c>
      <c r="H3" s="49"/>
      <c r="I3" s="49"/>
      <c r="J3" s="49"/>
      <c r="K3" s="49" t="s">
        <v>30</v>
      </c>
      <c r="L3" s="49" t="s">
        <v>3</v>
      </c>
      <c r="M3" s="54" t="s">
        <v>2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5"/>
    </row>
    <row r="5" spans="1:13" ht="16">
      <c r="A5" s="57" t="s">
        <v>34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0" t="s">
        <v>31</v>
      </c>
      <c r="B6" s="9" t="s">
        <v>309</v>
      </c>
      <c r="C6" s="9" t="s">
        <v>310</v>
      </c>
      <c r="D6" s="9" t="s">
        <v>290</v>
      </c>
      <c r="E6" s="9" t="s">
        <v>393</v>
      </c>
      <c r="F6" s="9" t="s">
        <v>7</v>
      </c>
      <c r="G6" s="22" t="s">
        <v>40</v>
      </c>
      <c r="H6" s="22" t="s">
        <v>311</v>
      </c>
      <c r="I6" s="22" t="s">
        <v>112</v>
      </c>
      <c r="J6" s="10"/>
      <c r="K6" s="10" t="str">
        <f>"45,0"</f>
        <v>45,0</v>
      </c>
      <c r="L6" s="10" t="str">
        <f>"33,8490"</f>
        <v>33,8490</v>
      </c>
      <c r="M6" s="9"/>
    </row>
    <row r="7" spans="1:13">
      <c r="A7" s="14" t="s">
        <v>31</v>
      </c>
      <c r="B7" s="13" t="s">
        <v>309</v>
      </c>
      <c r="C7" s="13" t="s">
        <v>334</v>
      </c>
      <c r="D7" s="13" t="s">
        <v>290</v>
      </c>
      <c r="E7" s="13" t="s">
        <v>397</v>
      </c>
      <c r="F7" s="13" t="s">
        <v>7</v>
      </c>
      <c r="G7" s="25" t="s">
        <v>40</v>
      </c>
      <c r="H7" s="25" t="s">
        <v>311</v>
      </c>
      <c r="I7" s="25" t="s">
        <v>112</v>
      </c>
      <c r="J7" s="14"/>
      <c r="K7" s="14" t="str">
        <f>"45,0"</f>
        <v>45,0</v>
      </c>
      <c r="L7" s="14" t="str">
        <f>"35,3045"</f>
        <v>35,3045</v>
      </c>
      <c r="M7" s="13"/>
    </row>
    <row r="8" spans="1:13">
      <c r="B8" s="5" t="s">
        <v>32</v>
      </c>
    </row>
    <row r="9" spans="1:13" ht="16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</row>
    <row r="10" spans="1:13">
      <c r="A10" s="8" t="s">
        <v>31</v>
      </c>
      <c r="B10" s="7" t="s">
        <v>312</v>
      </c>
      <c r="C10" s="7" t="s">
        <v>313</v>
      </c>
      <c r="D10" s="7" t="s">
        <v>74</v>
      </c>
      <c r="E10" s="7" t="s">
        <v>393</v>
      </c>
      <c r="F10" s="7" t="s">
        <v>314</v>
      </c>
      <c r="G10" s="27" t="s">
        <v>20</v>
      </c>
      <c r="H10" s="20" t="s">
        <v>10</v>
      </c>
      <c r="I10" s="27" t="s">
        <v>315</v>
      </c>
      <c r="J10" s="8"/>
      <c r="K10" s="8" t="str">
        <f>"70,0"</f>
        <v>70,0</v>
      </c>
      <c r="L10" s="8" t="str">
        <f>"48,4855"</f>
        <v>48,4855</v>
      </c>
      <c r="M10" s="7"/>
    </row>
    <row r="11" spans="1:13">
      <c r="B11" s="5" t="s">
        <v>32</v>
      </c>
    </row>
    <row r="12" spans="1:13" ht="16">
      <c r="A12" s="56" t="s">
        <v>19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>
      <c r="A13" s="8" t="s">
        <v>31</v>
      </c>
      <c r="B13" s="7" t="s">
        <v>88</v>
      </c>
      <c r="C13" s="7" t="s">
        <v>89</v>
      </c>
      <c r="D13" s="7" t="s">
        <v>90</v>
      </c>
      <c r="E13" s="7" t="s">
        <v>393</v>
      </c>
      <c r="F13" s="7" t="s">
        <v>35</v>
      </c>
      <c r="G13" s="20" t="s">
        <v>41</v>
      </c>
      <c r="H13" s="20" t="s">
        <v>50</v>
      </c>
      <c r="I13" s="27" t="s">
        <v>12</v>
      </c>
      <c r="J13" s="8"/>
      <c r="K13" s="8" t="str">
        <f>"57,5"</f>
        <v>57,5</v>
      </c>
      <c r="L13" s="8" t="str">
        <f>"37,8235"</f>
        <v>37,8235</v>
      </c>
      <c r="M13" s="28" t="s">
        <v>323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IPL ПЛ без экипировки ДК</vt:lpstr>
      <vt:lpstr>IPL ПЛ без экипировки</vt:lpstr>
      <vt:lpstr>IPL ПЛ в бинтах</vt:lpstr>
      <vt:lpstr>IPL Силовое двоеборье без экип</vt:lpstr>
      <vt:lpstr>IPL Жим без экипировки ДК</vt:lpstr>
      <vt:lpstr>IPL Жим без экипировки</vt:lpstr>
      <vt:lpstr>IPL Жим однослой ДК</vt:lpstr>
      <vt:lpstr>СПР Жим софт однопетельная ДК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2020-11-18T18:49:36Z</dcterms:modified>
</cp:coreProperties>
</file>