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Сентябрь/"/>
    </mc:Choice>
  </mc:AlternateContent>
  <xr:revisionPtr revIDLastSave="0" documentId="13_ncr:1_{F385AEB2-81BC-304F-8519-79EC74179C56}" xr6:coauthVersionLast="45" xr6:coauthVersionMax="45" xr10:uidLastSave="{00000000-0000-0000-0000-000000000000}"/>
  <bookViews>
    <workbookView xWindow="1020" yWindow="460" windowWidth="27340" windowHeight="15920" firstSheet="6" activeTab="11" xr2:uid="{00000000-000D-0000-FFFF-FFFF00000000}"/>
  </bookViews>
  <sheets>
    <sheet name="IPL ПЛ без экипировки ДК" sheetId="10" r:id="rId1"/>
    <sheet name="IPL Жим без экипировки ДК" sheetId="14" r:id="rId2"/>
    <sheet name="IPL Жим без экипировки" sheetId="13" r:id="rId3"/>
    <sheet name="WRPF Военный жим ДК" sheetId="48" r:id="rId4"/>
    <sheet name="WRPF Военный жим" sheetId="45" r:id="rId5"/>
    <sheet name="СПР Жим СФО" sheetId="112" r:id="rId6"/>
    <sheet name="IPL Тяга без экипировки ДК" sheetId="20" r:id="rId7"/>
    <sheet name="IPL Тяга без экипировки" sheetId="19" r:id="rId8"/>
    <sheet name="WRPF Подъем на бицепс ДК" sheetId="39" r:id="rId9"/>
    <sheet name="WRPF Подъем на бицепс" sheetId="37" r:id="rId10"/>
    <sheet name="WRPF Экстрем. бицепс ДК" sheetId="40" r:id="rId11"/>
    <sheet name="СПР Жим стоя" sheetId="8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3" l="1"/>
  <c r="K20" i="13"/>
  <c r="L10" i="19"/>
  <c r="K10" i="19"/>
  <c r="L6" i="112" l="1"/>
  <c r="K6" i="112"/>
  <c r="L9" i="86"/>
  <c r="K9" i="86"/>
  <c r="L6" i="86"/>
  <c r="K6" i="86"/>
  <c r="L6" i="48"/>
  <c r="K6" i="48"/>
  <c r="L6" i="45"/>
  <c r="K6" i="45"/>
  <c r="L12" i="40"/>
  <c r="K12" i="40"/>
  <c r="L9" i="40"/>
  <c r="K9" i="40"/>
  <c r="L6" i="40"/>
  <c r="K6" i="40"/>
  <c r="L7" i="39"/>
  <c r="K7" i="39"/>
  <c r="L6" i="39"/>
  <c r="K6" i="39"/>
  <c r="L7" i="37"/>
  <c r="K7" i="37"/>
  <c r="L6" i="37"/>
  <c r="K6" i="37"/>
  <c r="L15" i="20"/>
  <c r="K15" i="20"/>
  <c r="L12" i="20"/>
  <c r="K12" i="20"/>
  <c r="L9" i="20"/>
  <c r="K9" i="20"/>
  <c r="L6" i="20"/>
  <c r="K6" i="20"/>
  <c r="L7" i="19"/>
  <c r="K7" i="19"/>
  <c r="L6" i="19"/>
  <c r="K6" i="19"/>
  <c r="L21" i="14"/>
  <c r="K21" i="14"/>
  <c r="L18" i="14"/>
  <c r="K18" i="14"/>
  <c r="L15" i="14"/>
  <c r="K15" i="14"/>
  <c r="L12" i="14"/>
  <c r="K12" i="14"/>
  <c r="L9" i="14"/>
  <c r="K9" i="14"/>
  <c r="L6" i="14"/>
  <c r="K6" i="14"/>
  <c r="L17" i="13"/>
  <c r="K17" i="13"/>
  <c r="L14" i="13"/>
  <c r="K14" i="13"/>
  <c r="L11" i="13"/>
  <c r="K11" i="13"/>
  <c r="L8" i="13"/>
  <c r="K8" i="13"/>
  <c r="L7" i="13"/>
  <c r="K7" i="13"/>
  <c r="L6" i="13"/>
  <c r="K6" i="13"/>
  <c r="T9" i="10"/>
  <c r="S9" i="10"/>
  <c r="T6" i="10"/>
  <c r="S6" i="10"/>
</calcChain>
</file>

<file path=xl/sharedStrings.xml><?xml version="1.0" encoding="utf-8"?>
<sst xmlns="http://schemas.openxmlformats.org/spreadsheetml/2006/main" count="529" uniqueCount="193">
  <si>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</si>
  <si>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</si>
  <si>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</si>
  <si>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</si>
  <si>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</si>
  <si>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</si>
  <si>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</si>
  <si>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</si>
  <si>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</si>
  <si>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</si>
  <si>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</si>
  <si>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</si>
  <si>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110</t>
  </si>
  <si>
    <t>Юноши 15-19 (05.08.2007)/17</t>
  </si>
  <si>
    <t>103,10</t>
  </si>
  <si>
    <t>135,0</t>
  </si>
  <si>
    <t>150,0</t>
  </si>
  <si>
    <t>160,0</t>
  </si>
  <si>
    <t>95,0</t>
  </si>
  <si>
    <t>100,0</t>
  </si>
  <si>
    <t>102,5</t>
  </si>
  <si>
    <t>152,5</t>
  </si>
  <si>
    <t>165,0</t>
  </si>
  <si>
    <t>172,5</t>
  </si>
  <si>
    <t>ВЕСОВАЯ КАТЕГОРИЯ   140</t>
  </si>
  <si>
    <t>136,00</t>
  </si>
  <si>
    <t>255,0</t>
  </si>
  <si>
    <t>265,0</t>
  </si>
  <si>
    <t>270,0</t>
  </si>
  <si>
    <t>175,0</t>
  </si>
  <si>
    <t>180,0</t>
  </si>
  <si>
    <t>182,5</t>
  </si>
  <si>
    <t>295,0</t>
  </si>
  <si>
    <t>305,0</t>
  </si>
  <si>
    <t>1</t>
  </si>
  <si>
    <t>Сайфуллин Иль</t>
  </si>
  <si>
    <t>Баимов Аяз</t>
  </si>
  <si>
    <t>ВЕСОВАЯ КАТЕГОРИЯ   67.5</t>
  </si>
  <si>
    <t>Юноши 15-19 (10.05.2008)/16</t>
  </si>
  <si>
    <t>64,00</t>
  </si>
  <si>
    <t>60,0</t>
  </si>
  <si>
    <t>65,0</t>
  </si>
  <si>
    <t>70,0</t>
  </si>
  <si>
    <t>Юноши 15-19 (01.09.2009)/15</t>
  </si>
  <si>
    <t>65,40</t>
  </si>
  <si>
    <t>55,0</t>
  </si>
  <si>
    <t>Открытая (05.06.1985)/39</t>
  </si>
  <si>
    <t>66,90</t>
  </si>
  <si>
    <t>90,0</t>
  </si>
  <si>
    <t>ВЕСОВАЯ КАТЕГОРИЯ   82.5</t>
  </si>
  <si>
    <t>Открытая (07.01.1997)/27</t>
  </si>
  <si>
    <t>79,10</t>
  </si>
  <si>
    <t>75,0</t>
  </si>
  <si>
    <t>80,0</t>
  </si>
  <si>
    <t xml:space="preserve">Яковлев Максим </t>
  </si>
  <si>
    <t>Открытая (11.11.1983)/40</t>
  </si>
  <si>
    <t>101,40</t>
  </si>
  <si>
    <t>ВЕСОВАЯ КАТЕГОРИЯ   125</t>
  </si>
  <si>
    <t>Открытая (04.12.1991)/32</t>
  </si>
  <si>
    <t>123,70</t>
  </si>
  <si>
    <t>Результат</t>
  </si>
  <si>
    <t>Басыров Тимур</t>
  </si>
  <si>
    <t>2</t>
  </si>
  <si>
    <t>Асхадуллин Тимур</t>
  </si>
  <si>
    <t>Ефимов Дмитрий</t>
  </si>
  <si>
    <t>Феоктистов Юрий</t>
  </si>
  <si>
    <t>Яковлев Максим</t>
  </si>
  <si>
    <t>Аскаров Артём</t>
  </si>
  <si>
    <t>ВЕСОВАЯ КАТЕГОРИЯ   56</t>
  </si>
  <si>
    <t>Открытая (02.09.1994)/30</t>
  </si>
  <si>
    <t>55,00</t>
  </si>
  <si>
    <t>40,0</t>
  </si>
  <si>
    <t>42,5</t>
  </si>
  <si>
    <t>45,0</t>
  </si>
  <si>
    <t>Открытая (01.01.1999)/25</t>
  </si>
  <si>
    <t>53,80</t>
  </si>
  <si>
    <t>82,5</t>
  </si>
  <si>
    <t>ВЕСОВАЯ КАТЕГОРИЯ   60</t>
  </si>
  <si>
    <t>Открытая (14.05.2004)/20</t>
  </si>
  <si>
    <t>59,60</t>
  </si>
  <si>
    <t>105,0</t>
  </si>
  <si>
    <t>112,5</t>
  </si>
  <si>
    <t>115,0</t>
  </si>
  <si>
    <t>64,80</t>
  </si>
  <si>
    <t>ВЕСОВАЯ КАТЕГОРИЯ   75</t>
  </si>
  <si>
    <t xml:space="preserve">Петров Сергей </t>
  </si>
  <si>
    <t>Открытая (16.05.1973)/51</t>
  </si>
  <si>
    <t>73,00</t>
  </si>
  <si>
    <t>137,5</t>
  </si>
  <si>
    <t>142,5</t>
  </si>
  <si>
    <t>Открытая (23.03.1988)/36</t>
  </si>
  <si>
    <t>78,10</t>
  </si>
  <si>
    <t>92,5</t>
  </si>
  <si>
    <t>Григорьева Светлана</t>
  </si>
  <si>
    <t>Лупский Никита</t>
  </si>
  <si>
    <t>Петров Андрей</t>
  </si>
  <si>
    <t>Трипель Кирилл</t>
  </si>
  <si>
    <t>Петров Сергей</t>
  </si>
  <si>
    <t>Анисимов Иван</t>
  </si>
  <si>
    <t>ВЕСОВАЯ КАТЕГОРИЯ   44</t>
  </si>
  <si>
    <t>Девушки 15-19 (26.05.2012)/12</t>
  </si>
  <si>
    <t>35,00</t>
  </si>
  <si>
    <t xml:space="preserve">Мифтахов Рустам </t>
  </si>
  <si>
    <t>Девушки 15-19 (29.09.2012)/11</t>
  </si>
  <si>
    <t>35,0</t>
  </si>
  <si>
    <t>Мифтахова Карина</t>
  </si>
  <si>
    <t>Валиуллина Наргиза</t>
  </si>
  <si>
    <t>ВЕСОВАЯ КАТЕГОРИЯ   52</t>
  </si>
  <si>
    <t>51,90</t>
  </si>
  <si>
    <t>Девушки 15-19 (08.06.2010)/14</t>
  </si>
  <si>
    <t>59,90</t>
  </si>
  <si>
    <t>110,0</t>
  </si>
  <si>
    <t>ВЕСОВАЯ КАТЕГОРИЯ   100</t>
  </si>
  <si>
    <t>Юноши 15-19 (01.05.2006)/18</t>
  </si>
  <si>
    <t>94,90</t>
  </si>
  <si>
    <t>215,0</t>
  </si>
  <si>
    <t>230,0</t>
  </si>
  <si>
    <t>Урманова Камила</t>
  </si>
  <si>
    <t>Давлетова Аделия</t>
  </si>
  <si>
    <t>Суходольский Никита</t>
  </si>
  <si>
    <t>74,60</t>
  </si>
  <si>
    <t>47,5</t>
  </si>
  <si>
    <t>Открытая (08.06.2007)/17</t>
  </si>
  <si>
    <t>74,35</t>
  </si>
  <si>
    <t>62,5</t>
  </si>
  <si>
    <t>Бухараев Данис</t>
  </si>
  <si>
    <t>Якиев Денис</t>
  </si>
  <si>
    <t>68,80</t>
  </si>
  <si>
    <t>52,5</t>
  </si>
  <si>
    <t>57,5</t>
  </si>
  <si>
    <t>70,30</t>
  </si>
  <si>
    <t>Чернышков Ярослав</t>
  </si>
  <si>
    <t>Катерюшин Демид</t>
  </si>
  <si>
    <t>50,0</t>
  </si>
  <si>
    <t>Открытая (19.02.1991)/33</t>
  </si>
  <si>
    <t>104,10</t>
  </si>
  <si>
    <t>140,0</t>
  </si>
  <si>
    <t>Капустин Георгий</t>
  </si>
  <si>
    <t>Мастера 80+ (12.10.1943)/80</t>
  </si>
  <si>
    <t>97,00</t>
  </si>
  <si>
    <t>120,0</t>
  </si>
  <si>
    <t>Акимов Владимир</t>
  </si>
  <si>
    <t>87,5</t>
  </si>
  <si>
    <t>Ганцев Эдуард</t>
  </si>
  <si>
    <t xml:space="preserve">Кузнецов Юрий </t>
  </si>
  <si>
    <t>Открытая (07.11.1999)/24</t>
  </si>
  <si>
    <t>76,80</t>
  </si>
  <si>
    <t>Шаихов Халил</t>
  </si>
  <si>
    <t>Каримов Руслан</t>
  </si>
  <si>
    <t xml:space="preserve">Баимов Аяз </t>
  </si>
  <si>
    <t xml:space="preserve">Христолюбова Евгения </t>
  </si>
  <si>
    <t xml:space="preserve">Тимирбулатов Альберт </t>
  </si>
  <si>
    <t>Папков Дмитрий</t>
  </si>
  <si>
    <t>Мастера 45-49 (03.04.1979)/45</t>
  </si>
  <si>
    <t>Юниоры 20-23 (28.03.2004)/20</t>
  </si>
  <si>
    <t>Юниорки 20-23 (01.08.2004)/20</t>
  </si>
  <si>
    <t>Юноши 13-19 (28.09.2007)/17</t>
  </si>
  <si>
    <t>Юноши 13-19 (22.01.2008)/16</t>
  </si>
  <si>
    <t>Юноши 13-19 (07.12.2006)/17</t>
  </si>
  <si>
    <t>Юноши 13-19 (01.05.2006)/18</t>
  </si>
  <si>
    <t>Юниоры 20-23 (27.12.2001)/22</t>
  </si>
  <si>
    <t>Открытый мастерский турнир «Время первых II»
IPL Пауэрлифтинг без экипировки ДК
Салават/Республика Башкортостан, 28 сентября 2024 года</t>
  </si>
  <si>
    <t>Открытый мастерский турнир «Время первых II»
IPL Жим лежа без экипировки ДК
Салават/Республика Башкортостан, 28 сентября 2024 года</t>
  </si>
  <si>
    <t>Открытый мастерский турнир «Время первых II»
IPL Жим лежа без экипировки
Салават/Республика Башкортостан, 28 сентября 2024 года</t>
  </si>
  <si>
    <t>Открытый мастерский турнир «Время первых II»
WRPF Военный жим лежа с ДК
Салават/Республика Башкортостан, 28 сентября 2024 года</t>
  </si>
  <si>
    <t>Открытый мастерский турнир «Время первых II»
WRPF Военный жим лежа
Салават/Республика Башкортостан, 28 сентября 2024 года</t>
  </si>
  <si>
    <t>Открытый мастерский турнир «Время первых II»
СПР Жим лежа среди спортсменов с физическими особенностями
Салават/Республика Башкортостан, 28 сентября 2024 года</t>
  </si>
  <si>
    <t>Открытый мастерский турнир «Время первых II»
IPL Становая тяга без экипировки ДК
Салават/Республика Башкортостан, 28 сентября 2024 года</t>
  </si>
  <si>
    <t>Открытый мастерский турнир «Время первых II»
IPL Становая тяга без экипировки
Салават/Республика Башкортостан, 28 сентября 2024 года</t>
  </si>
  <si>
    <t>Открытый мастерский турнир «Время первых II»
WRPF Строгий подъем штанги на бицепс ДК
Салават/Республика Башкортостан, 28 сентября 2024 года</t>
  </si>
  <si>
    <t>Открытый мастерский турнир «Время первых II»
WRPF Строгий подъем штанги на бицепс
Салават/Республика Башкортостан, 28 сентября 2024 года</t>
  </si>
  <si>
    <t>Открытый мастерский турнир «Время первых II»
WRPF Экстремальный подъем штанги на бицепс ДК
Салават/Республика Башкортостан, 28 сентября 2024 года</t>
  </si>
  <si>
    <t>Открытый мастерский турнир «Время первых II»
СПР Жим штанги стоя
Салават/Республика Башкортостан, 28 сентября 2024 года</t>
  </si>
  <si>
    <t>жим</t>
  </si>
  <si>
    <t>Республика Башкортостан, Чишмы</t>
  </si>
  <si>
    <t>Республика Башкортостан, санатория Глуховского</t>
  </si>
  <si>
    <t>Республика Башкортостан, Октябрьский</t>
  </si>
  <si>
    <t>Республика Татарстан, Бавлы</t>
  </si>
  <si>
    <t>Оренбургская область, Ясный</t>
  </si>
  <si>
    <t>Республика Башкортостан, Уфа</t>
  </si>
  <si>
    <t>Республика Башкортостан, Салават</t>
  </si>
  <si>
    <t>Республика Башкортостан, Нефтекамск</t>
  </si>
  <si>
    <t>Республика Башкортостан, Белебей</t>
  </si>
  <si>
    <t>Республика Башкортостан, Дюртюли</t>
  </si>
  <si>
    <t>№</t>
  </si>
  <si>
    <t xml:space="preserve"> </t>
  </si>
  <si>
    <t xml:space="preserve">
Дата рождения/Возраст</t>
  </si>
  <si>
    <t>Возрастная группа</t>
  </si>
  <si>
    <t>T</t>
  </si>
  <si>
    <t>M2</t>
  </si>
  <si>
    <t>O</t>
  </si>
  <si>
    <t>J</t>
  </si>
  <si>
    <t>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</si>
</sst>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28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8.5" style="5" bestFit="1" customWidth="1"/>
    <col min="4" max="4" width="13.6640625" style="5" bestFit="1" customWidth="1"/>
    <col min="5" max="5" width="10.5" style="6" bestFit="1" customWidth="1"/>
    <col min="6" max="6" width="48.332031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53" t="s">
        <v>161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65" t="s">
        <v>11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0" t="s">
        <v>34</v>
      </c>
      <c r="B6" s="11" t="s">
        <v>35</v>
      </c>
      <c r="C6" s="11" t="s">
        <v>13</v>
      </c>
      <c r="D6" s="11" t="s">
        <v>14</v>
      </c>
      <c r="E6" s="12" t="s">
        <v>188</v>
      </c>
      <c r="F6" s="11" t="s">
        <v>174</v>
      </c>
      <c r="G6" s="19" t="s">
        <v>15</v>
      </c>
      <c r="H6" s="19" t="s">
        <v>16</v>
      </c>
      <c r="I6" s="19" t="s">
        <v>17</v>
      </c>
      <c r="J6" s="20"/>
      <c r="K6" s="19" t="s">
        <v>18</v>
      </c>
      <c r="L6" s="19" t="s">
        <v>19</v>
      </c>
      <c r="M6" s="21" t="s">
        <v>20</v>
      </c>
      <c r="N6" s="20"/>
      <c r="O6" s="19" t="s">
        <v>21</v>
      </c>
      <c r="P6" s="19" t="s">
        <v>22</v>
      </c>
      <c r="Q6" s="21" t="s">
        <v>23</v>
      </c>
      <c r="R6" s="20"/>
      <c r="S6" s="13" t="str">
        <f>"425,0"</f>
        <v>425,0</v>
      </c>
      <c r="T6" s="13" t="str">
        <f>"255,6375"</f>
        <v>255,6375</v>
      </c>
      <c r="U6" s="11" t="s">
        <v>152</v>
      </c>
    </row>
    <row r="8" spans="1:21" ht="16">
      <c r="A8" s="43" t="s">
        <v>24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20" t="s">
        <v>34</v>
      </c>
      <c r="B9" s="11" t="s">
        <v>36</v>
      </c>
      <c r="C9" s="11" t="s">
        <v>153</v>
      </c>
      <c r="D9" s="11" t="s">
        <v>25</v>
      </c>
      <c r="E9" s="12" t="s">
        <v>189</v>
      </c>
      <c r="F9" s="11" t="s">
        <v>175</v>
      </c>
      <c r="G9" s="19" t="s">
        <v>26</v>
      </c>
      <c r="H9" s="19" t="s">
        <v>27</v>
      </c>
      <c r="I9" s="21" t="s">
        <v>28</v>
      </c>
      <c r="J9" s="20"/>
      <c r="K9" s="19" t="s">
        <v>29</v>
      </c>
      <c r="L9" s="19" t="s">
        <v>30</v>
      </c>
      <c r="M9" s="21" t="s">
        <v>31</v>
      </c>
      <c r="N9" s="20"/>
      <c r="O9" s="19" t="s">
        <v>32</v>
      </c>
      <c r="P9" s="21" t="s">
        <v>33</v>
      </c>
      <c r="Q9" s="21" t="s">
        <v>33</v>
      </c>
      <c r="R9" s="20"/>
      <c r="S9" s="13" t="str">
        <f>"740,0"</f>
        <v>740,0</v>
      </c>
      <c r="T9" s="13" t="str">
        <f>"440,2837"</f>
        <v>440,2837</v>
      </c>
      <c r="U9" s="11" t="s">
        <v>185</v>
      </c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 ht="16">
      <c r="F15" s="8"/>
      <c r="G15" s="5"/>
    </row>
    <row r="16" spans="1:21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14"/>
      <c r="D20" s="14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0"/>
      <c r="G22" s="1"/>
    </row>
    <row r="23" spans="3:7">
      <c r="E23" s="10"/>
      <c r="F23" s="18"/>
      <c r="G23" s="17"/>
    </row>
    <row r="24" spans="3:7">
      <c r="E24" s="5"/>
      <c r="F24" s="6"/>
      <c r="G24" s="5"/>
    </row>
    <row r="25" spans="3:7" ht="14">
      <c r="C25" s="15"/>
      <c r="D25" s="16"/>
      <c r="E25" s="5"/>
      <c r="F25" s="6"/>
      <c r="G25" s="5"/>
    </row>
    <row r="26" spans="3:7" ht="14">
      <c r="C26" s="1"/>
      <c r="D26" s="1"/>
      <c r="E26" s="1"/>
      <c r="F26" s="40"/>
      <c r="G26" s="1"/>
    </row>
    <row r="27" spans="3:7">
      <c r="E27" s="10"/>
      <c r="F27" s="18"/>
      <c r="G27" s="17"/>
    </row>
    <row r="28" spans="3:7">
      <c r="E28" s="5"/>
      <c r="F28" s="6"/>
      <c r="G28" s="5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8.83203125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170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173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84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34</v>
      </c>
      <c r="B6" s="22" t="s">
        <v>125</v>
      </c>
      <c r="C6" s="22" t="s">
        <v>158</v>
      </c>
      <c r="D6" s="22" t="s">
        <v>120</v>
      </c>
      <c r="E6" s="23" t="s">
        <v>188</v>
      </c>
      <c r="F6" s="22" t="s">
        <v>180</v>
      </c>
      <c r="G6" s="32" t="s">
        <v>121</v>
      </c>
      <c r="H6" s="32" t="s">
        <v>45</v>
      </c>
      <c r="I6" s="39" t="s">
        <v>41</v>
      </c>
      <c r="J6" s="31"/>
      <c r="K6" s="24" t="str">
        <f>"55,0"</f>
        <v>55,0</v>
      </c>
      <c r="L6" s="24" t="str">
        <f>"38,0188"</f>
        <v>38,0188</v>
      </c>
      <c r="M6" s="22" t="s">
        <v>185</v>
      </c>
    </row>
    <row r="7" spans="1:13">
      <c r="A7" s="36" t="s">
        <v>34</v>
      </c>
      <c r="B7" s="28" t="s">
        <v>126</v>
      </c>
      <c r="C7" s="28" t="s">
        <v>122</v>
      </c>
      <c r="D7" s="28" t="s">
        <v>123</v>
      </c>
      <c r="E7" s="29" t="s">
        <v>190</v>
      </c>
      <c r="F7" s="28" t="s">
        <v>180</v>
      </c>
      <c r="G7" s="37" t="s">
        <v>45</v>
      </c>
      <c r="H7" s="37" t="s">
        <v>124</v>
      </c>
      <c r="I7" s="38" t="s">
        <v>41</v>
      </c>
      <c r="J7" s="36"/>
      <c r="K7" s="30" t="str">
        <f>"62,5"</f>
        <v>62,5</v>
      </c>
      <c r="L7" s="30" t="str">
        <f>"43,3125"</f>
        <v>43,3125</v>
      </c>
      <c r="M7" s="28" t="s">
        <v>185</v>
      </c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>
      <c r="G16" s="5"/>
      <c r="K16" s="10"/>
      <c r="M16" s="7"/>
    </row>
    <row r="17" spans="3:13" ht="18">
      <c r="C17" s="9"/>
      <c r="D17" s="9"/>
      <c r="E17" s="5"/>
      <c r="F17" s="6"/>
      <c r="G17" s="5"/>
      <c r="K17" s="10"/>
      <c r="M17" s="7"/>
    </row>
    <row r="18" spans="3:13" ht="16">
      <c r="C18" s="14"/>
      <c r="D18" s="14"/>
      <c r="E18" s="5"/>
      <c r="F18" s="6"/>
      <c r="G18" s="5"/>
      <c r="K18" s="10"/>
      <c r="M18" s="7"/>
    </row>
    <row r="19" spans="3:13" ht="14">
      <c r="C19" s="15"/>
      <c r="D19" s="16"/>
      <c r="E19" s="5"/>
      <c r="F19" s="6"/>
      <c r="G19" s="5"/>
      <c r="K19" s="10"/>
      <c r="M19" s="7"/>
    </row>
    <row r="20" spans="3:13" ht="14">
      <c r="C20" s="1"/>
      <c r="D20" s="1"/>
      <c r="E20" s="1"/>
      <c r="F20" s="40"/>
      <c r="G20" s="1"/>
      <c r="K20" s="10"/>
      <c r="M20" s="7"/>
    </row>
    <row r="21" spans="3:13">
      <c r="E21" s="10"/>
      <c r="F21" s="18"/>
      <c r="G21" s="17"/>
      <c r="K21" s="10"/>
      <c r="M21" s="7"/>
    </row>
    <row r="22" spans="3:13">
      <c r="E22" s="5"/>
      <c r="F22" s="6"/>
      <c r="G22" s="5"/>
      <c r="K22" s="10"/>
      <c r="M22" s="7"/>
    </row>
    <row r="23" spans="3:13" ht="14">
      <c r="C23" s="15"/>
      <c r="D23" s="16"/>
      <c r="E23" s="5"/>
      <c r="F23" s="6"/>
      <c r="G23" s="5"/>
      <c r="K23" s="10"/>
      <c r="M23" s="7"/>
    </row>
    <row r="24" spans="3:13" ht="14">
      <c r="C24" s="1"/>
      <c r="D24" s="1"/>
      <c r="E24" s="1"/>
      <c r="F24" s="40"/>
      <c r="G24" s="1"/>
      <c r="K24" s="10"/>
      <c r="M24" s="7"/>
    </row>
    <row r="25" spans="3:13">
      <c r="E25" s="10"/>
      <c r="F25" s="18"/>
      <c r="G25" s="17"/>
      <c r="K25" s="10"/>
      <c r="M25" s="7"/>
    </row>
    <row r="26" spans="3:13">
      <c r="E26" s="5"/>
      <c r="F26" s="6"/>
      <c r="G26" s="5"/>
      <c r="K26" s="10"/>
      <c r="M2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5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8.332031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171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173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68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94</v>
      </c>
      <c r="C6" s="11" t="s">
        <v>74</v>
      </c>
      <c r="D6" s="11" t="s">
        <v>75</v>
      </c>
      <c r="E6" s="12" t="s">
        <v>190</v>
      </c>
      <c r="F6" s="11" t="s">
        <v>175</v>
      </c>
      <c r="G6" s="19" t="s">
        <v>133</v>
      </c>
      <c r="H6" s="19" t="s">
        <v>45</v>
      </c>
      <c r="I6" s="19" t="s">
        <v>40</v>
      </c>
      <c r="J6" s="20"/>
      <c r="K6" s="13" t="str">
        <f>"60,0"</f>
        <v>60,0</v>
      </c>
      <c r="L6" s="13" t="str">
        <f>"55,8690"</f>
        <v>55,8690</v>
      </c>
      <c r="M6" s="41" t="s">
        <v>149</v>
      </c>
    </row>
    <row r="8" spans="1:13" ht="16">
      <c r="A8" s="43" t="s">
        <v>37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0" t="s">
        <v>34</v>
      </c>
      <c r="B9" s="11" t="s">
        <v>96</v>
      </c>
      <c r="C9" s="11" t="s">
        <v>154</v>
      </c>
      <c r="D9" s="11" t="s">
        <v>83</v>
      </c>
      <c r="E9" s="12" t="s">
        <v>191</v>
      </c>
      <c r="F9" s="11" t="s">
        <v>175</v>
      </c>
      <c r="G9" s="19" t="s">
        <v>133</v>
      </c>
      <c r="H9" s="19" t="s">
        <v>45</v>
      </c>
      <c r="I9" s="19" t="s">
        <v>40</v>
      </c>
      <c r="J9" s="20"/>
      <c r="K9" s="13" t="str">
        <f>"60,0"</f>
        <v>60,0</v>
      </c>
      <c r="L9" s="13" t="str">
        <f>"46,5240"</f>
        <v>46,5240</v>
      </c>
      <c r="M9" s="11" t="s">
        <v>149</v>
      </c>
    </row>
    <row r="11" spans="1:13" ht="16">
      <c r="A11" s="43" t="s">
        <v>112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0" t="s">
        <v>34</v>
      </c>
      <c r="B12" s="11" t="s">
        <v>119</v>
      </c>
      <c r="C12" s="11" t="s">
        <v>159</v>
      </c>
      <c r="D12" s="11" t="s">
        <v>114</v>
      </c>
      <c r="E12" s="12" t="s">
        <v>188</v>
      </c>
      <c r="F12" s="11" t="s">
        <v>179</v>
      </c>
      <c r="G12" s="19" t="s">
        <v>48</v>
      </c>
      <c r="H12" s="21" t="s">
        <v>92</v>
      </c>
      <c r="I12" s="21" t="s">
        <v>92</v>
      </c>
      <c r="J12" s="20"/>
      <c r="K12" s="13" t="str">
        <f>"90,0"</f>
        <v>90,0</v>
      </c>
      <c r="L12" s="13" t="str">
        <f>"53,5680"</f>
        <v>53,5680</v>
      </c>
      <c r="M12" s="11" t="s">
        <v>185</v>
      </c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>
      <c r="G21" s="5"/>
      <c r="K21" s="10"/>
      <c r="M21" s="7"/>
    </row>
    <row r="22" spans="3:13" ht="18">
      <c r="C22" s="9"/>
      <c r="D22" s="9"/>
      <c r="E22" s="5"/>
      <c r="F22" s="6"/>
      <c r="G22" s="5"/>
      <c r="K22" s="10"/>
      <c r="M22" s="7"/>
    </row>
    <row r="23" spans="3:13" ht="16">
      <c r="C23" s="14"/>
      <c r="D23" s="14"/>
      <c r="E23" s="5"/>
      <c r="F23" s="6"/>
      <c r="G23" s="5"/>
      <c r="K23" s="10"/>
      <c r="M23" s="7"/>
    </row>
    <row r="24" spans="3:13" ht="14">
      <c r="C24" s="15"/>
      <c r="D24" s="16"/>
      <c r="E24" s="5"/>
      <c r="F24" s="6"/>
      <c r="G24" s="5"/>
      <c r="K24" s="10"/>
      <c r="M24" s="7"/>
    </row>
    <row r="25" spans="3:13" ht="14">
      <c r="C25" s="1"/>
      <c r="D25" s="1"/>
      <c r="E25" s="1"/>
      <c r="F25" s="40"/>
      <c r="G25" s="1"/>
      <c r="K25" s="10"/>
      <c r="M25" s="7"/>
    </row>
    <row r="26" spans="3:13">
      <c r="E26" s="10"/>
      <c r="F26" s="18"/>
      <c r="G26" s="17"/>
      <c r="K26" s="10"/>
      <c r="M26" s="7"/>
    </row>
    <row r="27" spans="3:13">
      <c r="E27" s="5"/>
      <c r="F27" s="6"/>
      <c r="G27" s="5"/>
      <c r="K27" s="10"/>
      <c r="M27" s="7"/>
    </row>
    <row r="28" spans="3:13" ht="14">
      <c r="C28" s="15"/>
      <c r="D28" s="16"/>
      <c r="E28" s="5"/>
      <c r="F28" s="6"/>
      <c r="G28" s="5"/>
      <c r="K28" s="10"/>
      <c r="M28" s="7"/>
    </row>
    <row r="29" spans="3:13" ht="14">
      <c r="C29" s="1"/>
      <c r="D29" s="1"/>
      <c r="E29" s="1"/>
      <c r="F29" s="40"/>
      <c r="G29" s="1"/>
      <c r="K29" s="10"/>
      <c r="M29" s="7"/>
    </row>
    <row r="30" spans="3:13">
      <c r="E30" s="10"/>
      <c r="F30" s="18"/>
      <c r="G30" s="17"/>
      <c r="K30" s="10"/>
      <c r="M30" s="7"/>
    </row>
    <row r="31" spans="3:13">
      <c r="E31" s="5"/>
      <c r="F31" s="6"/>
      <c r="G31" s="5"/>
      <c r="K31" s="10"/>
      <c r="M31" s="7"/>
    </row>
    <row r="32" spans="3:13" ht="14">
      <c r="C32" s="15"/>
      <c r="D32" s="16"/>
      <c r="E32" s="5"/>
      <c r="F32" s="6"/>
      <c r="G32" s="5"/>
      <c r="K32" s="10"/>
      <c r="M32" s="7"/>
    </row>
    <row r="33" spans="3:13" ht="14">
      <c r="C33" s="1"/>
      <c r="D33" s="1"/>
      <c r="E33" s="1"/>
      <c r="F33" s="40"/>
      <c r="G33" s="1"/>
      <c r="K33" s="10"/>
      <c r="M33" s="7"/>
    </row>
    <row r="34" spans="3:13">
      <c r="E34" s="10"/>
      <c r="F34" s="18"/>
      <c r="G34" s="17"/>
      <c r="K34" s="10"/>
      <c r="M34" s="7"/>
    </row>
    <row r="35" spans="3:13">
      <c r="E35" s="5"/>
      <c r="F35" s="6"/>
      <c r="G35" s="5"/>
      <c r="K35" s="10"/>
      <c r="M35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abSelected="1"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3.16406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172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173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84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147</v>
      </c>
      <c r="C6" s="11" t="s">
        <v>160</v>
      </c>
      <c r="D6" s="11" t="s">
        <v>123</v>
      </c>
      <c r="E6" s="12" t="s">
        <v>191</v>
      </c>
      <c r="F6" s="11" t="s">
        <v>179</v>
      </c>
      <c r="G6" s="19" t="s">
        <v>40</v>
      </c>
      <c r="H6" s="19" t="s">
        <v>41</v>
      </c>
      <c r="I6" s="19" t="s">
        <v>42</v>
      </c>
      <c r="J6" s="20"/>
      <c r="K6" s="13" t="str">
        <f>"70,0"</f>
        <v>70,0</v>
      </c>
      <c r="L6" s="13" t="str">
        <f>"48,5100"</f>
        <v>48,5100</v>
      </c>
      <c r="M6" s="11" t="s">
        <v>144</v>
      </c>
    </row>
    <row r="8" spans="1:13" ht="16">
      <c r="A8" s="43" t="s">
        <v>49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0" t="s">
        <v>34</v>
      </c>
      <c r="B9" s="11" t="s">
        <v>148</v>
      </c>
      <c r="C9" s="11" t="s">
        <v>145</v>
      </c>
      <c r="D9" s="11" t="s">
        <v>146</v>
      </c>
      <c r="E9" s="12" t="s">
        <v>190</v>
      </c>
      <c r="F9" s="11" t="s">
        <v>179</v>
      </c>
      <c r="G9" s="19" t="s">
        <v>71</v>
      </c>
      <c r="H9" s="19" t="s">
        <v>133</v>
      </c>
      <c r="I9" s="21" t="s">
        <v>40</v>
      </c>
      <c r="J9" s="20"/>
      <c r="K9" s="13" t="str">
        <f>"50,0"</f>
        <v>50,0</v>
      </c>
      <c r="L9" s="13" t="str">
        <f>"33,8375"</f>
        <v>33,8375</v>
      </c>
      <c r="M9" s="11" t="s">
        <v>185</v>
      </c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14"/>
      <c r="D20" s="14"/>
      <c r="E20" s="5"/>
      <c r="F20" s="6"/>
      <c r="G20" s="5"/>
      <c r="K20" s="10"/>
      <c r="M20" s="7"/>
    </row>
    <row r="21" spans="3:13" ht="14">
      <c r="C21" s="15"/>
      <c r="D21" s="16"/>
      <c r="E21" s="5"/>
      <c r="F21" s="6"/>
      <c r="G21" s="5"/>
      <c r="K21" s="10"/>
      <c r="M21" s="7"/>
    </row>
    <row r="22" spans="3:13" ht="14">
      <c r="C22" s="1"/>
      <c r="D22" s="1"/>
      <c r="E22" s="1"/>
      <c r="F22" s="40"/>
      <c r="G22" s="1"/>
      <c r="K22" s="10"/>
      <c r="M22" s="7"/>
    </row>
    <row r="23" spans="3:13">
      <c r="E23" s="10"/>
      <c r="F23" s="18"/>
      <c r="G23" s="17"/>
      <c r="K23" s="10"/>
      <c r="M23" s="7"/>
    </row>
    <row r="24" spans="3:13">
      <c r="E24" s="5"/>
      <c r="F24" s="6"/>
      <c r="G24" s="5"/>
      <c r="K24" s="10"/>
      <c r="M24" s="7"/>
    </row>
    <row r="25" spans="3:13" ht="14">
      <c r="C25" s="15"/>
      <c r="D25" s="16"/>
      <c r="E25" s="5"/>
      <c r="F25" s="6"/>
      <c r="G25" s="5"/>
      <c r="K25" s="10"/>
      <c r="M25" s="7"/>
    </row>
    <row r="26" spans="3:13" ht="14">
      <c r="C26" s="1"/>
      <c r="D26" s="1"/>
      <c r="E26" s="1"/>
      <c r="F26" s="40"/>
      <c r="G26" s="1"/>
      <c r="K26" s="10"/>
      <c r="M26" s="7"/>
    </row>
    <row r="27" spans="3:13">
      <c r="E27" s="10"/>
      <c r="F27" s="18"/>
      <c r="G27" s="17"/>
      <c r="K27" s="10"/>
      <c r="M27" s="7"/>
    </row>
    <row r="28" spans="3:13">
      <c r="E28" s="5"/>
      <c r="F28" s="6"/>
      <c r="G28" s="5"/>
      <c r="K28" s="10"/>
      <c r="M28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8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8.33203125" style="5" bestFit="1" customWidth="1"/>
    <col min="7" max="9" width="5.6640625" style="10" bestFit="1" customWidth="1"/>
    <col min="10" max="10" width="4.83203125" style="10" customWidth="1"/>
    <col min="11" max="11" width="7.83203125" style="7" bestFit="1" customWidth="1"/>
    <col min="12" max="12" width="8.5" style="7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53" t="s">
        <v>162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10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68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93</v>
      </c>
      <c r="C6" s="11" t="s">
        <v>69</v>
      </c>
      <c r="D6" s="11" t="s">
        <v>70</v>
      </c>
      <c r="E6" s="12" t="s">
        <v>190</v>
      </c>
      <c r="F6" s="11" t="s">
        <v>176</v>
      </c>
      <c r="G6" s="19" t="s">
        <v>71</v>
      </c>
      <c r="H6" s="19" t="s">
        <v>72</v>
      </c>
      <c r="I6" s="19" t="s">
        <v>73</v>
      </c>
      <c r="J6" s="20"/>
      <c r="K6" s="13" t="str">
        <f>"45,0"</f>
        <v>45,0</v>
      </c>
      <c r="L6" s="13" t="str">
        <f>"53,6985"</f>
        <v>53,6985</v>
      </c>
      <c r="M6" s="11" t="s">
        <v>85</v>
      </c>
    </row>
    <row r="8" spans="1:13" ht="16">
      <c r="A8" s="43" t="s">
        <v>68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0" t="s">
        <v>34</v>
      </c>
      <c r="B9" s="11" t="s">
        <v>94</v>
      </c>
      <c r="C9" s="11" t="s">
        <v>74</v>
      </c>
      <c r="D9" s="11" t="s">
        <v>75</v>
      </c>
      <c r="E9" s="12" t="s">
        <v>190</v>
      </c>
      <c r="F9" s="11" t="s">
        <v>175</v>
      </c>
      <c r="G9" s="19" t="s">
        <v>52</v>
      </c>
      <c r="H9" s="19" t="s">
        <v>53</v>
      </c>
      <c r="I9" s="19" t="s">
        <v>76</v>
      </c>
      <c r="J9" s="20"/>
      <c r="K9" s="13" t="str">
        <f>"82,5"</f>
        <v>82,5</v>
      </c>
      <c r="L9" s="13" t="str">
        <f>"78,1605"</f>
        <v>78,1605</v>
      </c>
      <c r="M9" s="11" t="s">
        <v>36</v>
      </c>
    </row>
    <row r="11" spans="1:13" ht="16">
      <c r="A11" s="43" t="s">
        <v>77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0" t="s">
        <v>34</v>
      </c>
      <c r="B12" s="11" t="s">
        <v>95</v>
      </c>
      <c r="C12" s="11" t="s">
        <v>78</v>
      </c>
      <c r="D12" s="11" t="s">
        <v>79</v>
      </c>
      <c r="E12" s="12" t="s">
        <v>190</v>
      </c>
      <c r="F12" s="11" t="s">
        <v>177</v>
      </c>
      <c r="G12" s="19" t="s">
        <v>80</v>
      </c>
      <c r="H12" s="19" t="s">
        <v>81</v>
      </c>
      <c r="I12" s="21" t="s">
        <v>82</v>
      </c>
      <c r="J12" s="20"/>
      <c r="K12" s="13" t="str">
        <f>"112,5"</f>
        <v>112,5</v>
      </c>
      <c r="L12" s="13" t="str">
        <f>"96,5362"</f>
        <v>96,5362</v>
      </c>
      <c r="M12" s="11" t="s">
        <v>85</v>
      </c>
    </row>
    <row r="14" spans="1:13" ht="16">
      <c r="A14" s="43" t="s">
        <v>37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3">
      <c r="A15" s="20" t="s">
        <v>34</v>
      </c>
      <c r="B15" s="11" t="s">
        <v>96</v>
      </c>
      <c r="C15" s="11" t="s">
        <v>154</v>
      </c>
      <c r="D15" s="11" t="s">
        <v>83</v>
      </c>
      <c r="E15" s="12" t="s">
        <v>191</v>
      </c>
      <c r="F15" s="11" t="s">
        <v>175</v>
      </c>
      <c r="G15" s="19" t="s">
        <v>41</v>
      </c>
      <c r="H15" s="21" t="s">
        <v>42</v>
      </c>
      <c r="I15" s="19" t="s">
        <v>42</v>
      </c>
      <c r="J15" s="20"/>
      <c r="K15" s="13" t="str">
        <f>"70,0"</f>
        <v>70,0</v>
      </c>
      <c r="L15" s="13" t="str">
        <f>"55,8110"</f>
        <v>55,8110</v>
      </c>
      <c r="M15" s="41" t="s">
        <v>36</v>
      </c>
    </row>
    <row r="17" spans="1:13" ht="16">
      <c r="A17" s="43" t="s">
        <v>84</v>
      </c>
      <c r="B17" s="43"/>
      <c r="C17" s="44"/>
      <c r="D17" s="44"/>
      <c r="E17" s="44"/>
      <c r="F17" s="44"/>
      <c r="G17" s="44"/>
      <c r="H17" s="44"/>
      <c r="I17" s="44"/>
      <c r="J17" s="44"/>
    </row>
    <row r="18" spans="1:13">
      <c r="A18" s="20" t="s">
        <v>34</v>
      </c>
      <c r="B18" s="11" t="s">
        <v>97</v>
      </c>
      <c r="C18" s="11" t="s">
        <v>86</v>
      </c>
      <c r="D18" s="11" t="s">
        <v>87</v>
      </c>
      <c r="E18" s="12" t="s">
        <v>190</v>
      </c>
      <c r="F18" s="11" t="s">
        <v>176</v>
      </c>
      <c r="G18" s="19" t="s">
        <v>88</v>
      </c>
      <c r="H18" s="21" t="s">
        <v>89</v>
      </c>
      <c r="I18" s="19" t="s">
        <v>89</v>
      </c>
      <c r="J18" s="20"/>
      <c r="K18" s="13" t="str">
        <f>"142,5"</f>
        <v>142,5</v>
      </c>
      <c r="L18" s="13" t="str">
        <f>"103,5120"</f>
        <v>103,5120</v>
      </c>
      <c r="M18" s="11" t="s">
        <v>185</v>
      </c>
    </row>
    <row r="20" spans="1:13" ht="16">
      <c r="A20" s="43" t="s">
        <v>49</v>
      </c>
      <c r="B20" s="43"/>
      <c r="C20" s="44"/>
      <c r="D20" s="44"/>
      <c r="E20" s="44"/>
      <c r="F20" s="44"/>
      <c r="G20" s="44"/>
      <c r="H20" s="44"/>
      <c r="I20" s="44"/>
      <c r="J20" s="44"/>
    </row>
    <row r="21" spans="1:13">
      <c r="A21" s="20" t="s">
        <v>34</v>
      </c>
      <c r="B21" s="11" t="s">
        <v>98</v>
      </c>
      <c r="C21" s="11" t="s">
        <v>90</v>
      </c>
      <c r="D21" s="11" t="s">
        <v>91</v>
      </c>
      <c r="E21" s="12" t="s">
        <v>190</v>
      </c>
      <c r="F21" s="41" t="s">
        <v>178</v>
      </c>
      <c r="G21" s="19" t="s">
        <v>48</v>
      </c>
      <c r="H21" s="21" t="s">
        <v>92</v>
      </c>
      <c r="I21" s="21" t="s">
        <v>92</v>
      </c>
      <c r="J21" s="20"/>
      <c r="K21" s="13" t="str">
        <f>"90,0"</f>
        <v>90,0</v>
      </c>
      <c r="L21" s="13" t="str">
        <f>"62,3970"</f>
        <v>62,3970</v>
      </c>
      <c r="M21" s="11" t="s">
        <v>185</v>
      </c>
    </row>
    <row r="23" spans="1:13" ht="18">
      <c r="C23" s="9"/>
      <c r="D23" s="9"/>
      <c r="E23" s="5"/>
      <c r="F23" s="6"/>
      <c r="G23" s="5"/>
      <c r="K23" s="10"/>
      <c r="M23" s="7"/>
    </row>
    <row r="24" spans="1:13" ht="16">
      <c r="C24" s="42"/>
      <c r="D24" s="42"/>
      <c r="E24" s="5"/>
      <c r="F24" s="6"/>
      <c r="G24" s="5"/>
      <c r="K24" s="10"/>
      <c r="M24" s="7"/>
    </row>
    <row r="25" spans="1:13" ht="14">
      <c r="C25" s="15"/>
      <c r="D25" s="16"/>
      <c r="E25" s="5"/>
      <c r="F25" s="6"/>
      <c r="G25" s="5"/>
      <c r="K25" s="10"/>
      <c r="M25" s="7"/>
    </row>
    <row r="26" spans="1:13" ht="14">
      <c r="C26" s="1"/>
      <c r="D26" s="1"/>
      <c r="E26" s="1"/>
      <c r="F26" s="40"/>
      <c r="G26" s="1"/>
      <c r="K26" s="10"/>
      <c r="M26" s="7"/>
    </row>
    <row r="27" spans="1:13">
      <c r="E27" s="10"/>
      <c r="F27" s="18"/>
      <c r="G27" s="17"/>
      <c r="K27" s="10"/>
      <c r="M27" s="7"/>
    </row>
    <row r="28" spans="1:13">
      <c r="E28" s="10"/>
      <c r="F28" s="18"/>
      <c r="G28" s="17"/>
      <c r="K28" s="10"/>
      <c r="M28" s="7"/>
    </row>
    <row r="29" spans="1:13">
      <c r="E29" s="10"/>
      <c r="F29" s="18"/>
      <c r="G29" s="17"/>
      <c r="K29" s="10"/>
      <c r="M29" s="7"/>
    </row>
    <row r="30" spans="1:13">
      <c r="G30" s="5"/>
      <c r="K30" s="10"/>
      <c r="M30" s="7"/>
    </row>
    <row r="31" spans="1:13">
      <c r="K31" s="10"/>
      <c r="M31" s="7"/>
    </row>
    <row r="32" spans="1:13"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K41" s="10"/>
      <c r="M41" s="7"/>
    </row>
    <row r="42" spans="5:13">
      <c r="K42" s="10"/>
      <c r="M42" s="7"/>
    </row>
    <row r="43" spans="5:13">
      <c r="K43" s="10"/>
      <c r="M43" s="7"/>
    </row>
    <row r="44" spans="5:13">
      <c r="K44" s="10"/>
      <c r="M44" s="7"/>
    </row>
    <row r="45" spans="5:13">
      <c r="K45" s="10"/>
      <c r="M45" s="7"/>
    </row>
    <row r="46" spans="5:13">
      <c r="K46" s="10"/>
      <c r="M46" s="7"/>
    </row>
    <row r="47" spans="5:13">
      <c r="K47" s="10"/>
      <c r="M47" s="7"/>
    </row>
    <row r="48" spans="5:13">
      <c r="E48" s="5"/>
      <c r="F48" s="6"/>
      <c r="G48" s="5"/>
      <c r="K48" s="10"/>
      <c r="M48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0:J20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43" style="5" bestFit="1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53" t="s">
        <v>163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5</v>
      </c>
      <c r="D3" s="63" t="s">
        <v>7</v>
      </c>
      <c r="E3" s="47" t="s">
        <v>8</v>
      </c>
      <c r="F3" s="65" t="s">
        <v>6</v>
      </c>
      <c r="G3" s="65" t="s">
        <v>10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37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34</v>
      </c>
      <c r="B6" s="22" t="s">
        <v>61</v>
      </c>
      <c r="C6" s="22" t="s">
        <v>38</v>
      </c>
      <c r="D6" s="22" t="s">
        <v>39</v>
      </c>
      <c r="E6" s="23" t="s">
        <v>188</v>
      </c>
      <c r="F6" s="22" t="s">
        <v>179</v>
      </c>
      <c r="G6" s="32" t="s">
        <v>40</v>
      </c>
      <c r="H6" s="32" t="s">
        <v>41</v>
      </c>
      <c r="I6" s="32" t="s">
        <v>42</v>
      </c>
      <c r="J6" s="31"/>
      <c r="K6" s="24" t="str">
        <f>"70,0"</f>
        <v>70,0</v>
      </c>
      <c r="L6" s="24" t="str">
        <f>"56,3990"</f>
        <v>56,3990</v>
      </c>
      <c r="M6" s="22" t="s">
        <v>144</v>
      </c>
    </row>
    <row r="7" spans="1:13">
      <c r="A7" s="33" t="s">
        <v>62</v>
      </c>
      <c r="B7" s="25" t="s">
        <v>63</v>
      </c>
      <c r="C7" s="25" t="s">
        <v>43</v>
      </c>
      <c r="D7" s="25" t="s">
        <v>44</v>
      </c>
      <c r="E7" s="26" t="s">
        <v>188</v>
      </c>
      <c r="F7" s="25" t="s">
        <v>179</v>
      </c>
      <c r="G7" s="34" t="s">
        <v>45</v>
      </c>
      <c r="H7" s="34" t="s">
        <v>40</v>
      </c>
      <c r="I7" s="35" t="s">
        <v>41</v>
      </c>
      <c r="J7" s="33"/>
      <c r="K7" s="27" t="str">
        <f>"60,0"</f>
        <v>60,0</v>
      </c>
      <c r="L7" s="27" t="str">
        <f>"47,4660"</f>
        <v>47,4660</v>
      </c>
      <c r="M7" s="25" t="s">
        <v>185</v>
      </c>
    </row>
    <row r="8" spans="1:13">
      <c r="A8" s="36" t="s">
        <v>34</v>
      </c>
      <c r="B8" s="28" t="s">
        <v>64</v>
      </c>
      <c r="C8" s="28" t="s">
        <v>46</v>
      </c>
      <c r="D8" s="28" t="s">
        <v>47</v>
      </c>
      <c r="E8" s="29" t="s">
        <v>190</v>
      </c>
      <c r="F8" s="28" t="s">
        <v>180</v>
      </c>
      <c r="G8" s="37" t="s">
        <v>48</v>
      </c>
      <c r="H8" s="37" t="s">
        <v>18</v>
      </c>
      <c r="I8" s="38" t="s">
        <v>19</v>
      </c>
      <c r="J8" s="36"/>
      <c r="K8" s="30" t="str">
        <f>"95,0"</f>
        <v>95,0</v>
      </c>
      <c r="L8" s="30" t="str">
        <f>"73,7770"</f>
        <v>73,7770</v>
      </c>
      <c r="M8" s="28" t="s">
        <v>185</v>
      </c>
    </row>
    <row r="10" spans="1:13" ht="16">
      <c r="A10" s="43" t="s">
        <v>49</v>
      </c>
      <c r="B10" s="43"/>
      <c r="C10" s="44"/>
      <c r="D10" s="44"/>
      <c r="E10" s="44"/>
      <c r="F10" s="44"/>
      <c r="G10" s="44"/>
      <c r="H10" s="44"/>
      <c r="I10" s="44"/>
      <c r="J10" s="44"/>
    </row>
    <row r="11" spans="1:13">
      <c r="A11" s="20" t="s">
        <v>34</v>
      </c>
      <c r="B11" s="11" t="s">
        <v>65</v>
      </c>
      <c r="C11" s="11" t="s">
        <v>50</v>
      </c>
      <c r="D11" s="11" t="s">
        <v>51</v>
      </c>
      <c r="E11" s="12" t="s">
        <v>190</v>
      </c>
      <c r="F11" s="11" t="s">
        <v>179</v>
      </c>
      <c r="G11" s="19" t="s">
        <v>42</v>
      </c>
      <c r="H11" s="19" t="s">
        <v>52</v>
      </c>
      <c r="I11" s="21" t="s">
        <v>53</v>
      </c>
      <c r="J11" s="20"/>
      <c r="K11" s="13" t="str">
        <f>"75,0"</f>
        <v>75,0</v>
      </c>
      <c r="L11" s="13" t="str">
        <f>"51,5700"</f>
        <v>51,5700</v>
      </c>
      <c r="M11" s="41" t="s">
        <v>144</v>
      </c>
    </row>
    <row r="13" spans="1:13" ht="16">
      <c r="A13" s="43" t="s">
        <v>12</v>
      </c>
      <c r="B13" s="43"/>
      <c r="C13" s="44"/>
      <c r="D13" s="44"/>
      <c r="E13" s="44"/>
      <c r="F13" s="44"/>
      <c r="G13" s="44"/>
      <c r="H13" s="44"/>
      <c r="I13" s="44"/>
      <c r="J13" s="44"/>
    </row>
    <row r="14" spans="1:13">
      <c r="A14" s="20" t="s">
        <v>34</v>
      </c>
      <c r="B14" s="11" t="s">
        <v>66</v>
      </c>
      <c r="C14" s="11" t="s">
        <v>55</v>
      </c>
      <c r="D14" s="11" t="s">
        <v>56</v>
      </c>
      <c r="E14" s="12" t="s">
        <v>190</v>
      </c>
      <c r="F14" s="11" t="s">
        <v>179</v>
      </c>
      <c r="G14" s="19" t="s">
        <v>22</v>
      </c>
      <c r="H14" s="19" t="s">
        <v>23</v>
      </c>
      <c r="I14" s="19" t="s">
        <v>30</v>
      </c>
      <c r="J14" s="20"/>
      <c r="K14" s="13" t="str">
        <f>"180,0"</f>
        <v>180,0</v>
      </c>
      <c r="L14" s="13" t="str">
        <f>"108,9540"</f>
        <v>108,9540</v>
      </c>
      <c r="M14" s="11" t="s">
        <v>185</v>
      </c>
    </row>
    <row r="16" spans="1:13" ht="16">
      <c r="A16" s="43" t="s">
        <v>57</v>
      </c>
      <c r="B16" s="43"/>
      <c r="C16" s="44"/>
      <c r="D16" s="44"/>
      <c r="E16" s="44"/>
      <c r="F16" s="44"/>
      <c r="G16" s="44"/>
      <c r="H16" s="44"/>
      <c r="I16" s="44"/>
      <c r="J16" s="44"/>
    </row>
    <row r="17" spans="1:13">
      <c r="A17" s="20" t="s">
        <v>34</v>
      </c>
      <c r="B17" s="11" t="s">
        <v>67</v>
      </c>
      <c r="C17" s="11" t="s">
        <v>58</v>
      </c>
      <c r="D17" s="11" t="s">
        <v>59</v>
      </c>
      <c r="E17" s="12" t="s">
        <v>190</v>
      </c>
      <c r="F17" s="11" t="s">
        <v>179</v>
      </c>
      <c r="G17" s="19" t="s">
        <v>53</v>
      </c>
      <c r="H17" s="19" t="s">
        <v>48</v>
      </c>
      <c r="I17" s="21" t="s">
        <v>18</v>
      </c>
      <c r="J17" s="20"/>
      <c r="K17" s="13" t="str">
        <f>"90,0"</f>
        <v>90,0</v>
      </c>
      <c r="L17" s="13" t="str">
        <f>"51,3990"</f>
        <v>51,3990</v>
      </c>
      <c r="M17" s="11" t="s">
        <v>185</v>
      </c>
    </row>
    <row r="18" spans="1:13" ht="14" thickBot="1"/>
    <row r="19" spans="1:13" ht="16">
      <c r="A19" s="51" t="s">
        <v>112</v>
      </c>
      <c r="B19" s="51"/>
      <c r="C19" s="52"/>
      <c r="D19" s="52"/>
      <c r="E19" s="52"/>
      <c r="F19" s="52"/>
      <c r="G19" s="52"/>
      <c r="H19" s="52"/>
      <c r="I19" s="52"/>
      <c r="J19" s="52"/>
    </row>
    <row r="20" spans="1:13">
      <c r="A20" s="20" t="s">
        <v>34</v>
      </c>
      <c r="B20" s="41" t="s">
        <v>141</v>
      </c>
      <c r="C20" s="41" t="s">
        <v>138</v>
      </c>
      <c r="D20" s="41" t="s">
        <v>139</v>
      </c>
      <c r="E20" s="12" t="s">
        <v>192</v>
      </c>
      <c r="F20" s="41" t="s">
        <v>180</v>
      </c>
      <c r="G20" s="19" t="s">
        <v>111</v>
      </c>
      <c r="H20" s="19" t="s">
        <v>82</v>
      </c>
      <c r="I20" s="19" t="s">
        <v>140</v>
      </c>
      <c r="J20" s="20"/>
      <c r="K20" s="13" t="str">
        <f>"120,0"</f>
        <v>120,0</v>
      </c>
      <c r="L20" s="13" t="str">
        <f>"152,3494"</f>
        <v>152,3494</v>
      </c>
      <c r="M20" s="41" t="s">
        <v>185</v>
      </c>
    </row>
    <row r="21" spans="1:13" ht="16">
      <c r="F21" s="8"/>
      <c r="G21" s="5"/>
      <c r="K21" s="10"/>
      <c r="M21" s="7"/>
    </row>
    <row r="22" spans="1:13" ht="18">
      <c r="C22" s="9"/>
      <c r="D22" s="9"/>
      <c r="E22" s="5"/>
      <c r="F22" s="6"/>
      <c r="G22" s="5"/>
      <c r="K22" s="10"/>
      <c r="M22" s="7"/>
    </row>
    <row r="23" spans="1:13" ht="16">
      <c r="C23" s="42"/>
      <c r="D23" s="42"/>
      <c r="E23" s="5"/>
      <c r="F23" s="6"/>
      <c r="G23" s="5"/>
      <c r="K23" s="10"/>
      <c r="M23" s="7"/>
    </row>
    <row r="24" spans="1:13" ht="14">
      <c r="C24" s="15"/>
      <c r="D24" s="16"/>
      <c r="E24" s="5"/>
      <c r="F24" s="6"/>
      <c r="G24" s="5"/>
      <c r="K24" s="10"/>
      <c r="M24" s="7"/>
    </row>
    <row r="25" spans="1:13" ht="14">
      <c r="C25" s="1"/>
      <c r="D25" s="1"/>
      <c r="E25" s="1"/>
      <c r="F25" s="40"/>
      <c r="G25" s="1"/>
      <c r="K25" s="10"/>
      <c r="M25" s="7"/>
    </row>
    <row r="26" spans="1:13">
      <c r="E26" s="10"/>
      <c r="F26" s="18"/>
      <c r="G26" s="17"/>
      <c r="K26" s="10"/>
      <c r="M26" s="7"/>
    </row>
    <row r="27" spans="1:13">
      <c r="E27" s="10"/>
      <c r="F27" s="18"/>
      <c r="G27" s="17"/>
      <c r="K27" s="10"/>
      <c r="M27" s="7"/>
    </row>
    <row r="28" spans="1:13">
      <c r="E28" s="10"/>
      <c r="F28" s="18"/>
      <c r="G28" s="17"/>
      <c r="K28" s="10"/>
      <c r="M28" s="7"/>
    </row>
    <row r="29" spans="1:13">
      <c r="K29" s="10"/>
      <c r="M29" s="7"/>
    </row>
    <row r="30" spans="1:13">
      <c r="K30" s="10"/>
      <c r="M30" s="7"/>
    </row>
    <row r="31" spans="1:13">
      <c r="K31" s="10"/>
      <c r="M31" s="7"/>
    </row>
    <row r="32" spans="1:13"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E41" s="5"/>
      <c r="F41" s="6"/>
      <c r="G41" s="5"/>
      <c r="K41" s="10"/>
      <c r="M41" s="7"/>
    </row>
  </sheetData>
  <mergeCells count="16">
    <mergeCell ref="A19:J19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83203125" style="5" bestFit="1" customWidth="1"/>
    <col min="7" max="9" width="4.6640625" style="10" bestFit="1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164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10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49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98</v>
      </c>
      <c r="C6" s="11" t="s">
        <v>90</v>
      </c>
      <c r="D6" s="11" t="s">
        <v>91</v>
      </c>
      <c r="E6" s="12" t="s">
        <v>190</v>
      </c>
      <c r="F6" s="41" t="s">
        <v>178</v>
      </c>
      <c r="G6" s="19" t="s">
        <v>142</v>
      </c>
      <c r="H6" s="19" t="s">
        <v>48</v>
      </c>
      <c r="I6" s="21" t="s">
        <v>92</v>
      </c>
      <c r="J6" s="20"/>
      <c r="K6" s="13" t="str">
        <f>"90,0"</f>
        <v>90,0</v>
      </c>
      <c r="L6" s="13" t="str">
        <f>"62,3970"</f>
        <v>62,3970</v>
      </c>
      <c r="M6" s="11" t="s">
        <v>185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14"/>
      <c r="D17" s="14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0"/>
      <c r="G19" s="1"/>
      <c r="K19" s="10"/>
      <c r="M19" s="7"/>
    </row>
    <row r="20" spans="3:13">
      <c r="E20" s="10"/>
      <c r="F20" s="18"/>
      <c r="G20" s="17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3" t="s">
        <v>165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10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137</v>
      </c>
      <c r="C6" s="11" t="s">
        <v>134</v>
      </c>
      <c r="D6" s="11" t="s">
        <v>135</v>
      </c>
      <c r="E6" s="12" t="s">
        <v>190</v>
      </c>
      <c r="F6" s="11" t="s">
        <v>180</v>
      </c>
      <c r="G6" s="19" t="s">
        <v>136</v>
      </c>
      <c r="H6" s="19" t="s">
        <v>17</v>
      </c>
      <c r="I6" s="19" t="s">
        <v>29</v>
      </c>
      <c r="J6" s="20"/>
      <c r="K6" s="13" t="str">
        <f>"175,0"</f>
        <v>175,0</v>
      </c>
      <c r="L6" s="13" t="str">
        <f>"104,8950"</f>
        <v>104,8950</v>
      </c>
      <c r="M6" s="11" t="s">
        <v>151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14"/>
      <c r="D17" s="14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0"/>
      <c r="G19" s="1"/>
      <c r="K19" s="10"/>
      <c r="M19" s="7"/>
    </row>
    <row r="20" spans="3:13">
      <c r="E20" s="10"/>
      <c r="F20" s="18"/>
      <c r="G20" s="17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83203125" style="5" bestFit="1" customWidth="1"/>
    <col min="7" max="9" width="4.6640625" style="10" bestFit="1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3" t="s">
        <v>166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10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49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98</v>
      </c>
      <c r="C6" s="11" t="s">
        <v>90</v>
      </c>
      <c r="D6" s="11" t="s">
        <v>91</v>
      </c>
      <c r="E6" s="12" t="s">
        <v>190</v>
      </c>
      <c r="F6" s="41" t="s">
        <v>178</v>
      </c>
      <c r="G6" s="19" t="s">
        <v>48</v>
      </c>
      <c r="H6" s="21" t="s">
        <v>92</v>
      </c>
      <c r="I6" s="21" t="s">
        <v>92</v>
      </c>
      <c r="J6" s="20"/>
      <c r="K6" s="13" t="str">
        <f>"90,0"</f>
        <v>90,0</v>
      </c>
      <c r="L6" s="13" t="str">
        <f>"60,1875"</f>
        <v>60,1875</v>
      </c>
      <c r="M6" s="11" t="s">
        <v>185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14"/>
      <c r="D17" s="14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0"/>
      <c r="G19" s="1"/>
      <c r="K19" s="10"/>
      <c r="M19" s="7"/>
    </row>
    <row r="20" spans="3:13">
      <c r="E20" s="10"/>
      <c r="F20" s="18"/>
      <c r="G20" s="17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4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9.6640625" style="5" bestFit="1" customWidth="1"/>
    <col min="7" max="9" width="5.6640625" style="10" bestFit="1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3" t="s">
        <v>167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11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107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0" t="s">
        <v>34</v>
      </c>
      <c r="B6" s="11" t="s">
        <v>117</v>
      </c>
      <c r="C6" s="11" t="s">
        <v>155</v>
      </c>
      <c r="D6" s="11" t="s">
        <v>108</v>
      </c>
      <c r="E6" s="12" t="s">
        <v>191</v>
      </c>
      <c r="F6" s="11" t="s">
        <v>181</v>
      </c>
      <c r="G6" s="19" t="s">
        <v>20</v>
      </c>
      <c r="H6" s="21" t="s">
        <v>80</v>
      </c>
      <c r="I6" s="21" t="s">
        <v>80</v>
      </c>
      <c r="J6" s="20"/>
      <c r="K6" s="13" t="str">
        <f>"102,5"</f>
        <v>102,5</v>
      </c>
      <c r="L6" s="13" t="str">
        <f>"127,9712"</f>
        <v>127,9712</v>
      </c>
      <c r="M6" s="11" t="s">
        <v>143</v>
      </c>
    </row>
    <row r="8" spans="1:13" ht="16">
      <c r="A8" s="43" t="s">
        <v>77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0" t="s">
        <v>34</v>
      </c>
      <c r="B9" s="11" t="s">
        <v>118</v>
      </c>
      <c r="C9" s="11" t="s">
        <v>109</v>
      </c>
      <c r="D9" s="11" t="s">
        <v>110</v>
      </c>
      <c r="E9" s="12" t="s">
        <v>188</v>
      </c>
      <c r="F9" s="11" t="s">
        <v>180</v>
      </c>
      <c r="G9" s="19" t="s">
        <v>80</v>
      </c>
      <c r="H9" s="19" t="s">
        <v>111</v>
      </c>
      <c r="I9" s="19" t="s">
        <v>82</v>
      </c>
      <c r="J9" s="20"/>
      <c r="K9" s="13" t="str">
        <f>"115,0"</f>
        <v>115,0</v>
      </c>
      <c r="L9" s="13" t="str">
        <f>"128,3745"</f>
        <v>128,3745</v>
      </c>
      <c r="M9" s="11" t="s">
        <v>150</v>
      </c>
    </row>
    <row r="11" spans="1:13" ht="16">
      <c r="A11" s="43" t="s">
        <v>112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0" t="s">
        <v>34</v>
      </c>
      <c r="B12" s="11" t="s">
        <v>119</v>
      </c>
      <c r="C12" s="11" t="s">
        <v>113</v>
      </c>
      <c r="D12" s="11" t="s">
        <v>114</v>
      </c>
      <c r="E12" s="12" t="s">
        <v>188</v>
      </c>
      <c r="F12" s="11" t="s">
        <v>179</v>
      </c>
      <c r="G12" s="19" t="s">
        <v>115</v>
      </c>
      <c r="H12" s="21" t="s">
        <v>116</v>
      </c>
      <c r="I12" s="19" t="s">
        <v>116</v>
      </c>
      <c r="J12" s="20"/>
      <c r="K12" s="13" t="str">
        <f>"230,0"</f>
        <v>230,0</v>
      </c>
      <c r="L12" s="13" t="str">
        <f>"143,1290"</f>
        <v>143,1290</v>
      </c>
      <c r="M12" s="11" t="s">
        <v>185</v>
      </c>
    </row>
    <row r="14" spans="1:13" ht="16">
      <c r="A14" s="43" t="s">
        <v>24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3">
      <c r="A15" s="20" t="s">
        <v>34</v>
      </c>
      <c r="B15" s="11" t="s">
        <v>36</v>
      </c>
      <c r="C15" s="11" t="s">
        <v>153</v>
      </c>
      <c r="D15" s="11" t="s">
        <v>25</v>
      </c>
      <c r="E15" s="12" t="s">
        <v>189</v>
      </c>
      <c r="F15" s="11" t="s">
        <v>182</v>
      </c>
      <c r="G15" s="19" t="s">
        <v>32</v>
      </c>
      <c r="H15" s="21" t="s">
        <v>33</v>
      </c>
      <c r="I15" s="21" t="s">
        <v>33</v>
      </c>
      <c r="J15" s="20"/>
      <c r="K15" s="13" t="str">
        <f>"295,0"</f>
        <v>295,0</v>
      </c>
      <c r="L15" s="13" t="str">
        <f>"175,5185"</f>
        <v>175,5185</v>
      </c>
      <c r="M15" s="11" t="s">
        <v>185</v>
      </c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>
      <c r="G24" s="5"/>
      <c r="K24" s="10"/>
      <c r="M24" s="7"/>
    </row>
    <row r="25" spans="3:13" ht="18">
      <c r="C25" s="9"/>
      <c r="D25" s="9"/>
      <c r="E25" s="5"/>
      <c r="F25" s="6"/>
      <c r="G25" s="5"/>
      <c r="K25" s="10"/>
      <c r="M25" s="7"/>
    </row>
    <row r="26" spans="3:13" ht="16">
      <c r="C26" s="14"/>
      <c r="D26" s="14"/>
      <c r="E26" s="5"/>
      <c r="F26" s="6"/>
      <c r="G26" s="5"/>
      <c r="K26" s="10"/>
      <c r="M26" s="7"/>
    </row>
    <row r="27" spans="3:13" ht="14">
      <c r="C27" s="15"/>
      <c r="D27" s="16"/>
      <c r="E27" s="5"/>
      <c r="F27" s="6"/>
      <c r="G27" s="5"/>
      <c r="K27" s="10"/>
      <c r="M27" s="7"/>
    </row>
    <row r="28" spans="3:13" ht="14">
      <c r="C28" s="1"/>
      <c r="D28" s="1"/>
      <c r="E28" s="1"/>
      <c r="F28" s="40"/>
      <c r="G28" s="1"/>
      <c r="K28" s="10"/>
      <c r="M28" s="7"/>
    </row>
    <row r="29" spans="3:13">
      <c r="E29" s="10"/>
      <c r="F29" s="18"/>
      <c r="G29" s="17"/>
      <c r="K29" s="10"/>
      <c r="M29" s="7"/>
    </row>
    <row r="30" spans="3:13">
      <c r="E30" s="5"/>
      <c r="F30" s="6"/>
      <c r="G30" s="5"/>
      <c r="K30" s="10"/>
      <c r="M30" s="7"/>
    </row>
    <row r="31" spans="3:13" ht="14">
      <c r="C31" s="15"/>
      <c r="D31" s="16"/>
      <c r="E31" s="5"/>
      <c r="F31" s="6"/>
      <c r="G31" s="5"/>
      <c r="K31" s="10"/>
      <c r="M31" s="7"/>
    </row>
    <row r="32" spans="3:13" ht="14">
      <c r="C32" s="1"/>
      <c r="D32" s="1"/>
      <c r="E32" s="1"/>
      <c r="F32" s="40"/>
      <c r="G32" s="1"/>
      <c r="K32" s="10"/>
      <c r="M32" s="7"/>
    </row>
    <row r="33" spans="3:13">
      <c r="E33" s="10"/>
      <c r="F33" s="18"/>
      <c r="G33" s="17"/>
      <c r="K33" s="10"/>
      <c r="M33" s="7"/>
    </row>
    <row r="34" spans="3:13">
      <c r="E34" s="5"/>
      <c r="F34" s="6"/>
      <c r="G34" s="5"/>
      <c r="K34" s="10"/>
      <c r="M34" s="7"/>
    </row>
    <row r="35" spans="3:13">
      <c r="E35" s="5"/>
      <c r="F35" s="6"/>
      <c r="G35" s="5"/>
      <c r="K35" s="10"/>
      <c r="M35" s="7"/>
    </row>
    <row r="36" spans="3:13" ht="16">
      <c r="C36" s="14"/>
      <c r="D36" s="14"/>
      <c r="E36" s="5"/>
      <c r="F36" s="6"/>
      <c r="G36" s="5"/>
      <c r="K36" s="10"/>
      <c r="M36" s="7"/>
    </row>
    <row r="37" spans="3:13" ht="14">
      <c r="C37" s="15"/>
      <c r="D37" s="16"/>
      <c r="E37" s="5"/>
      <c r="F37" s="6"/>
      <c r="G37" s="5"/>
      <c r="K37" s="10"/>
      <c r="M37" s="7"/>
    </row>
    <row r="38" spans="3:13" ht="14">
      <c r="C38" s="1"/>
      <c r="D38" s="1"/>
      <c r="E38" s="1"/>
      <c r="F38" s="40"/>
      <c r="G38" s="1"/>
      <c r="K38" s="10"/>
      <c r="M38" s="7"/>
    </row>
    <row r="39" spans="3:13">
      <c r="E39" s="10"/>
      <c r="F39" s="18"/>
      <c r="G39" s="17"/>
      <c r="K39" s="10"/>
      <c r="M39" s="7"/>
    </row>
    <row r="40" spans="3:13">
      <c r="E40" s="5"/>
      <c r="F40" s="6"/>
      <c r="G40" s="5"/>
      <c r="K40" s="10"/>
      <c r="M40" s="7"/>
    </row>
    <row r="41" spans="3:13" ht="14">
      <c r="C41" s="15"/>
      <c r="D41" s="16"/>
      <c r="E41" s="5"/>
      <c r="F41" s="6"/>
      <c r="G41" s="5"/>
      <c r="K41" s="10"/>
      <c r="M41" s="7"/>
    </row>
    <row r="42" spans="3:13" ht="14">
      <c r="C42" s="1"/>
      <c r="D42" s="1"/>
      <c r="E42" s="1"/>
      <c r="F42" s="40"/>
      <c r="G42" s="1"/>
      <c r="K42" s="10"/>
      <c r="M42" s="7"/>
    </row>
    <row r="43" spans="3:13">
      <c r="E43" s="10"/>
      <c r="F43" s="18"/>
      <c r="G43" s="17"/>
      <c r="K43" s="10"/>
      <c r="M43" s="7"/>
    </row>
    <row r="44" spans="3:13">
      <c r="E44" s="5"/>
      <c r="F44" s="6"/>
      <c r="G44" s="5"/>
      <c r="K44" s="10"/>
      <c r="M44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5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7.83203125" style="5" customWidth="1"/>
    <col min="4" max="4" width="21.5" style="5" bestFit="1" customWidth="1"/>
    <col min="5" max="5" width="10.5" style="6" bestFit="1" customWidth="1"/>
    <col min="6" max="6" width="37.33203125" style="5" bestFit="1" customWidth="1"/>
    <col min="7" max="9" width="4.6640625" style="10" bestFit="1" customWidth="1"/>
    <col min="10" max="10" width="4.83203125" style="10" customWidth="1"/>
    <col min="11" max="11" width="7.83203125" style="7" bestFit="1" customWidth="1"/>
    <col min="12" max="12" width="8.5" style="7" bestFit="1" customWidth="1"/>
    <col min="13" max="13" width="17.33203125" style="5" bestFit="1" customWidth="1"/>
    <col min="14" max="16384" width="9.1640625" style="3"/>
  </cols>
  <sheetData>
    <row r="1" spans="1:13" s="2" customFormat="1" ht="29" customHeight="1">
      <c r="A1" s="53" t="s">
        <v>168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11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99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34</v>
      </c>
      <c r="B6" s="22" t="s">
        <v>105</v>
      </c>
      <c r="C6" s="22" t="s">
        <v>100</v>
      </c>
      <c r="D6" s="22" t="s">
        <v>101</v>
      </c>
      <c r="E6" s="23" t="s">
        <v>188</v>
      </c>
      <c r="F6" s="22" t="s">
        <v>183</v>
      </c>
      <c r="G6" s="32" t="s">
        <v>42</v>
      </c>
      <c r="H6" s="32" t="s">
        <v>52</v>
      </c>
      <c r="I6" s="32" t="s">
        <v>53</v>
      </c>
      <c r="J6" s="31"/>
      <c r="K6" s="24" t="str">
        <f>"80,0"</f>
        <v>80,0</v>
      </c>
      <c r="L6" s="24" t="str">
        <f>"119,4880"</f>
        <v>119,4880</v>
      </c>
      <c r="M6" s="22" t="s">
        <v>102</v>
      </c>
    </row>
    <row r="7" spans="1:13">
      <c r="A7" s="36" t="s">
        <v>62</v>
      </c>
      <c r="B7" s="28" t="s">
        <v>106</v>
      </c>
      <c r="C7" s="28" t="s">
        <v>103</v>
      </c>
      <c r="D7" s="28" t="s">
        <v>101</v>
      </c>
      <c r="E7" s="29" t="s">
        <v>188</v>
      </c>
      <c r="F7" s="28" t="s">
        <v>183</v>
      </c>
      <c r="G7" s="37" t="s">
        <v>104</v>
      </c>
      <c r="H7" s="37" t="s">
        <v>71</v>
      </c>
      <c r="I7" s="37" t="s">
        <v>73</v>
      </c>
      <c r="J7" s="36"/>
      <c r="K7" s="30" t="str">
        <f>"45,0"</f>
        <v>45,0</v>
      </c>
      <c r="L7" s="30" t="str">
        <f>"67,2120"</f>
        <v>67,2120</v>
      </c>
      <c r="M7" s="28" t="s">
        <v>185</v>
      </c>
    </row>
    <row r="8" spans="1:13" ht="14" thickBot="1"/>
    <row r="9" spans="1:13" ht="16">
      <c r="A9" s="51" t="s">
        <v>112</v>
      </c>
      <c r="B9" s="51"/>
      <c r="C9" s="52"/>
      <c r="D9" s="52"/>
      <c r="E9" s="52"/>
      <c r="F9" s="52"/>
      <c r="G9" s="52"/>
      <c r="H9" s="52"/>
      <c r="I9" s="52"/>
      <c r="J9" s="52"/>
    </row>
    <row r="10" spans="1:13">
      <c r="A10" s="20" t="s">
        <v>34</v>
      </c>
      <c r="B10" s="41" t="s">
        <v>141</v>
      </c>
      <c r="C10" s="41" t="s">
        <v>138</v>
      </c>
      <c r="D10" s="41" t="s">
        <v>139</v>
      </c>
      <c r="E10" s="12" t="s">
        <v>192</v>
      </c>
      <c r="F10" s="41" t="s">
        <v>180</v>
      </c>
      <c r="G10" s="19" t="s">
        <v>136</v>
      </c>
      <c r="H10" s="19" t="s">
        <v>16</v>
      </c>
      <c r="I10" s="19" t="s">
        <v>21</v>
      </c>
      <c r="J10" s="20"/>
      <c r="K10" s="13" t="str">
        <f>"152,5"</f>
        <v>152,5</v>
      </c>
      <c r="L10" s="13" t="str">
        <f>"193,6106"</f>
        <v>193,6106</v>
      </c>
      <c r="M10" s="41" t="s">
        <v>185</v>
      </c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14"/>
      <c r="D20" s="14"/>
      <c r="E20" s="5"/>
      <c r="F20" s="6"/>
      <c r="G20" s="5"/>
      <c r="K20" s="10"/>
      <c r="M20" s="7"/>
    </row>
    <row r="21" spans="3:13" ht="14">
      <c r="C21" s="15"/>
      <c r="D21" s="16"/>
      <c r="E21" s="5"/>
      <c r="F21" s="6"/>
      <c r="G21" s="5"/>
      <c r="K21" s="10"/>
      <c r="M21" s="7"/>
    </row>
    <row r="22" spans="3:13" ht="14">
      <c r="C22" s="1"/>
      <c r="D22" s="1"/>
      <c r="E22" s="1"/>
      <c r="F22" s="40"/>
      <c r="G22" s="1"/>
      <c r="K22" s="10"/>
      <c r="M22" s="7"/>
    </row>
    <row r="23" spans="3:13">
      <c r="E23" s="10"/>
      <c r="F23" s="18"/>
      <c r="G23" s="17"/>
      <c r="K23" s="10"/>
      <c r="M23" s="7"/>
    </row>
    <row r="24" spans="3:13">
      <c r="E24" s="10"/>
      <c r="F24" s="18"/>
      <c r="G24" s="17"/>
      <c r="K24" s="10"/>
      <c r="M24" s="7"/>
    </row>
    <row r="25" spans="3:13">
      <c r="E25" s="5"/>
      <c r="F25" s="6"/>
      <c r="G25" s="5"/>
      <c r="K25" s="10"/>
      <c r="M25" s="7"/>
    </row>
  </sheetData>
  <mergeCells count="13">
    <mergeCell ref="A9:J9"/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3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5.66406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6640625" style="7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3" t="s">
        <v>169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184</v>
      </c>
      <c r="B3" s="45" t="s">
        <v>0</v>
      </c>
      <c r="C3" s="63" t="s">
        <v>186</v>
      </c>
      <c r="D3" s="63" t="s">
        <v>7</v>
      </c>
      <c r="E3" s="47" t="s">
        <v>187</v>
      </c>
      <c r="F3" s="65" t="s">
        <v>6</v>
      </c>
      <c r="G3" s="65" t="s">
        <v>173</v>
      </c>
      <c r="H3" s="65"/>
      <c r="I3" s="65"/>
      <c r="J3" s="65"/>
      <c r="K3" s="47" t="s">
        <v>60</v>
      </c>
      <c r="L3" s="47" t="s">
        <v>3</v>
      </c>
      <c r="M3" s="49" t="s">
        <v>2</v>
      </c>
    </row>
    <row r="4" spans="1:13" s="1" customFormat="1" ht="21" customHeight="1" thickBot="1">
      <c r="A4" s="62"/>
      <c r="B4" s="46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84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34</v>
      </c>
      <c r="B6" s="22" t="s">
        <v>131</v>
      </c>
      <c r="C6" s="22" t="s">
        <v>156</v>
      </c>
      <c r="D6" s="22" t="s">
        <v>127</v>
      </c>
      <c r="E6" s="23" t="s">
        <v>188</v>
      </c>
      <c r="F6" s="22" t="s">
        <v>179</v>
      </c>
      <c r="G6" s="32" t="s">
        <v>71</v>
      </c>
      <c r="H6" s="32" t="s">
        <v>128</v>
      </c>
      <c r="I6" s="32" t="s">
        <v>129</v>
      </c>
      <c r="J6" s="31"/>
      <c r="K6" s="24" t="str">
        <f>"57,5"</f>
        <v>57,5</v>
      </c>
      <c r="L6" s="24" t="str">
        <f>"42,3545"</f>
        <v>42,3545</v>
      </c>
      <c r="M6" s="22" t="s">
        <v>54</v>
      </c>
    </row>
    <row r="7" spans="1:13">
      <c r="A7" s="36" t="s">
        <v>62</v>
      </c>
      <c r="B7" s="28" t="s">
        <v>132</v>
      </c>
      <c r="C7" s="28" t="s">
        <v>157</v>
      </c>
      <c r="D7" s="28" t="s">
        <v>130</v>
      </c>
      <c r="E7" s="29" t="s">
        <v>188</v>
      </c>
      <c r="F7" s="28" t="s">
        <v>174</v>
      </c>
      <c r="G7" s="37" t="s">
        <v>73</v>
      </c>
      <c r="H7" s="38" t="s">
        <v>128</v>
      </c>
      <c r="I7" s="37" t="s">
        <v>128</v>
      </c>
      <c r="J7" s="36"/>
      <c r="K7" s="30" t="str">
        <f>"52,5"</f>
        <v>52,5</v>
      </c>
      <c r="L7" s="30" t="str">
        <f>"37,9942"</f>
        <v>37,9942</v>
      </c>
      <c r="M7" s="28" t="s">
        <v>185</v>
      </c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>
      <c r="G16" s="5"/>
      <c r="K16" s="10"/>
      <c r="M16" s="7"/>
    </row>
    <row r="17" spans="3:13" ht="18">
      <c r="C17" s="9"/>
      <c r="D17" s="9"/>
      <c r="E17" s="5"/>
      <c r="F17" s="6"/>
      <c r="G17" s="5"/>
      <c r="K17" s="10"/>
      <c r="M17" s="7"/>
    </row>
    <row r="18" spans="3:13" ht="16">
      <c r="C18" s="14"/>
      <c r="D18" s="14"/>
      <c r="E18" s="5"/>
      <c r="F18" s="6"/>
      <c r="G18" s="5"/>
      <c r="K18" s="10"/>
      <c r="M18" s="7"/>
    </row>
    <row r="19" spans="3:13" ht="14">
      <c r="C19" s="15"/>
      <c r="D19" s="16"/>
      <c r="E19" s="5"/>
      <c r="F19" s="6"/>
      <c r="G19" s="5"/>
      <c r="K19" s="10"/>
      <c r="M19" s="7"/>
    </row>
    <row r="20" spans="3:13" ht="14">
      <c r="C20" s="1"/>
      <c r="D20" s="1"/>
      <c r="E20" s="1"/>
      <c r="F20" s="40"/>
      <c r="G20" s="1"/>
      <c r="K20" s="10"/>
      <c r="M20" s="7"/>
    </row>
    <row r="21" spans="3:13">
      <c r="E21" s="10"/>
      <c r="F21" s="18"/>
      <c r="G21" s="17"/>
      <c r="K21" s="10"/>
      <c r="M21" s="7"/>
    </row>
    <row r="22" spans="3:13">
      <c r="E22" s="10"/>
      <c r="F22" s="18"/>
      <c r="G22" s="17"/>
      <c r="K22" s="10"/>
      <c r="M22" s="7"/>
    </row>
    <row r="23" spans="3:13">
      <c r="E23" s="5"/>
      <c r="F23" s="6"/>
      <c r="G23" s="5"/>
      <c r="K23" s="10"/>
      <c r="M23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IPL ПЛ без экипировки ДК</vt:lpstr>
      <vt:lpstr>IPL Жим без экипировки ДК</vt:lpstr>
      <vt:lpstr>IPL Жим без экипировки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WRPF Подъем на бицепс ДК</vt:lpstr>
      <vt:lpstr>WRPF Подъем на бицепс</vt:lpstr>
      <vt:lpstr>WRPF Экстрем. бицепс ДК</vt:lpstr>
      <vt:lpstr>СПР Жим стоя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2024-10-03T11:00:06Z</dcterms:modified>
</cp:coreProperties>
</file>