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5/Декабрь/"/>
    </mc:Choice>
  </mc:AlternateContent>
  <xr:revisionPtr revIDLastSave="0" documentId="13_ncr:1_{E27D6984-9B13-544F-9C56-5E0E56A8196B}" xr6:coauthVersionLast="47" xr6:coauthVersionMax="47" xr10:uidLastSave="{00000000-0000-0000-0000-000000000000}"/>
  <bookViews>
    <workbookView xWindow="720" yWindow="680" windowWidth="27720" windowHeight="16580" activeTab="3" xr2:uid="{00000000-000D-0000-FFFF-FFFF00000000}"/>
  </bookViews>
  <sheets>
    <sheet name="WRPF ПЛ без экипировки" sheetId="5" r:id="rId1"/>
    <sheet name="WRPF Жим лежа без экип" sheetId="6" r:id="rId2"/>
    <sheet name="WRPF Тяга без экипировки" sheetId="7" r:id="rId3"/>
    <sheet name="WRPF Строгий подъём на бицепс" sheetId="8" r:id="rId4"/>
  </sheets>
  <definedNames>
    <definedName name="_FilterDatabase" localSheetId="0" hidden="1">'WRPF ПЛ без экипировки'!$A$1:$S$3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8" l="1"/>
  <c r="L6" i="8"/>
  <c r="K9" i="8"/>
  <c r="L9" i="8"/>
  <c r="K10" i="8"/>
  <c r="L10" i="8"/>
  <c r="K13" i="8"/>
  <c r="L13" i="8"/>
  <c r="K14" i="8"/>
  <c r="L14" i="8"/>
  <c r="K17" i="8"/>
  <c r="L17" i="8"/>
  <c r="K18" i="8"/>
  <c r="L18" i="8"/>
  <c r="K19" i="8"/>
  <c r="L19" i="8"/>
  <c r="K20" i="8"/>
  <c r="L20" i="8"/>
  <c r="K21" i="8"/>
  <c r="L21" i="8"/>
  <c r="K24" i="8"/>
  <c r="L24" i="8"/>
  <c r="K25" i="8"/>
  <c r="L25" i="8"/>
  <c r="K28" i="8"/>
  <c r="L28" i="8"/>
  <c r="K29" i="8"/>
  <c r="L29" i="8"/>
  <c r="K32" i="8"/>
  <c r="L32" i="8"/>
  <c r="L10" i="7" l="1"/>
  <c r="L14" i="7"/>
  <c r="K10" i="7"/>
  <c r="K9" i="7"/>
  <c r="L9" i="7"/>
  <c r="K13" i="7"/>
  <c r="L13" i="7"/>
  <c r="T23" i="5"/>
  <c r="S23" i="5"/>
  <c r="L22" i="7"/>
  <c r="K22" i="7"/>
  <c r="L21" i="7"/>
  <c r="K21" i="7"/>
  <c r="L18" i="7"/>
  <c r="K18" i="7"/>
  <c r="L17" i="7"/>
  <c r="K17" i="7"/>
  <c r="K14" i="7"/>
  <c r="L6" i="7"/>
  <c r="K6" i="7"/>
  <c r="L16" i="6"/>
  <c r="K16" i="6"/>
  <c r="L15" i="6"/>
  <c r="K15" i="6"/>
  <c r="L12" i="6"/>
  <c r="K12" i="6"/>
  <c r="L9" i="6"/>
  <c r="K9" i="6"/>
  <c r="L6" i="6"/>
  <c r="K6" i="6"/>
  <c r="T26" i="5"/>
  <c r="S26" i="5"/>
  <c r="T22" i="5"/>
  <c r="S22" i="5"/>
  <c r="T21" i="5"/>
  <c r="S21" i="5"/>
  <c r="T15" i="5"/>
  <c r="S15" i="5"/>
  <c r="T12" i="5"/>
  <c r="S12" i="5"/>
  <c r="T9" i="5"/>
  <c r="S9" i="5"/>
  <c r="T6" i="5"/>
  <c r="S6" i="5"/>
</calcChain>
</file>

<file path=xl/sharedStrings.xml><?xml version="1.0" encoding="utf-8"?>
<sst xmlns="http://schemas.openxmlformats.org/spreadsheetml/2006/main" count="503" uniqueCount="202">
  <si>
    <t>ФИО</t>
  </si>
  <si>
    <t>Сумма</t>
  </si>
  <si>
    <t>Тренер</t>
  </si>
  <si>
    <t>Очки</t>
  </si>
  <si>
    <t>Рек</t>
  </si>
  <si>
    <t>Город/Область</t>
  </si>
  <si>
    <t>Собственный 
вес</t>
  </si>
  <si>
    <t>Приседание</t>
  </si>
  <si>
    <t>Жим лёжа</t>
  </si>
  <si>
    <t>Становая тяга</t>
  </si>
  <si>
    <t>ВЕСОВАЯ КАТЕГОРИЯ   82.5</t>
  </si>
  <si>
    <t>Открытая (16.08.2000)/25</t>
  </si>
  <si>
    <t>81,10</t>
  </si>
  <si>
    <t>150,0</t>
  </si>
  <si>
    <t>155,0</t>
  </si>
  <si>
    <t>160,0</t>
  </si>
  <si>
    <t>112,5</t>
  </si>
  <si>
    <t>117,5</t>
  </si>
  <si>
    <t>122,5</t>
  </si>
  <si>
    <t>170,0</t>
  </si>
  <si>
    <t>180,0</t>
  </si>
  <si>
    <t>187,5</t>
  </si>
  <si>
    <t>ВЕСОВАЯ КАТЕГОРИЯ   52</t>
  </si>
  <si>
    <t>43,60</t>
  </si>
  <si>
    <t>100,0</t>
  </si>
  <si>
    <t>110,0</t>
  </si>
  <si>
    <t>65,0</t>
  </si>
  <si>
    <t>70,0</t>
  </si>
  <si>
    <t>72,5</t>
  </si>
  <si>
    <t>107,5</t>
  </si>
  <si>
    <t>ВЕСОВАЯ КАТЕГОРИЯ   56</t>
  </si>
  <si>
    <t>53,70</t>
  </si>
  <si>
    <t>105,0</t>
  </si>
  <si>
    <t>62,5</t>
  </si>
  <si>
    <t>67,5</t>
  </si>
  <si>
    <t>135,0</t>
  </si>
  <si>
    <t>137,5</t>
  </si>
  <si>
    <t>145,0</t>
  </si>
  <si>
    <t>ВЕСОВАЯ КАТЕГОРИЯ   67.5</t>
  </si>
  <si>
    <t>Открытая (10.09.2003)/22</t>
  </si>
  <si>
    <t>66,20</t>
  </si>
  <si>
    <t>200,0</t>
  </si>
  <si>
    <t>207,5</t>
  </si>
  <si>
    <t>125,0</t>
  </si>
  <si>
    <t>127,5</t>
  </si>
  <si>
    <t>130,0</t>
  </si>
  <si>
    <t>195,0</t>
  </si>
  <si>
    <t>205,0</t>
  </si>
  <si>
    <t>80,20</t>
  </si>
  <si>
    <t>140,0</t>
  </si>
  <si>
    <t>147,5</t>
  </si>
  <si>
    <t>115,0</t>
  </si>
  <si>
    <t>120,0</t>
  </si>
  <si>
    <t>Открытая (06.05.1989)/36</t>
  </si>
  <si>
    <t>82,20</t>
  </si>
  <si>
    <t>210,0</t>
  </si>
  <si>
    <t>157,5</t>
  </si>
  <si>
    <t>220,0</t>
  </si>
  <si>
    <t>230,0</t>
  </si>
  <si>
    <t>ВЕСОВАЯ КАТЕГОРИЯ   100</t>
  </si>
  <si>
    <t>Открытая (28.06.1997)/28</t>
  </si>
  <si>
    <t>97,70</t>
  </si>
  <si>
    <t>190,0</t>
  </si>
  <si>
    <t>95,0</t>
  </si>
  <si>
    <t>1</t>
  </si>
  <si>
    <t>Вебер Анастасия</t>
  </si>
  <si>
    <t>Красиков Александр</t>
  </si>
  <si>
    <t>Афонькин Виталий</t>
  </si>
  <si>
    <t>Веснин Сергей</t>
  </si>
  <si>
    <t>Устинов Тихон</t>
  </si>
  <si>
    <t>Кадубец Александр</t>
  </si>
  <si>
    <t>Меновщиков Сергей</t>
  </si>
  <si>
    <t>55,60</t>
  </si>
  <si>
    <t>ВЕСОВАЯ КАТЕГОРИЯ   60</t>
  </si>
  <si>
    <t>58,20</t>
  </si>
  <si>
    <t>80,0</t>
  </si>
  <si>
    <t>85,0</t>
  </si>
  <si>
    <t>87,5</t>
  </si>
  <si>
    <t>Открытая (20.03.1991)/34</t>
  </si>
  <si>
    <t>81,40</t>
  </si>
  <si>
    <t>97,80</t>
  </si>
  <si>
    <t>45,0</t>
  </si>
  <si>
    <t>50,0</t>
  </si>
  <si>
    <t>Открытая (12.02.1996)/29</t>
  </si>
  <si>
    <t>91,80</t>
  </si>
  <si>
    <t>165,0</t>
  </si>
  <si>
    <t>Результат</t>
  </si>
  <si>
    <t>Курышин Платон</t>
  </si>
  <si>
    <t>Погорелко Михаил</t>
  </si>
  <si>
    <t>Герман Николай</t>
  </si>
  <si>
    <t>Успек Данил</t>
  </si>
  <si>
    <t>Ананьин Андрей</t>
  </si>
  <si>
    <t>ВЕСОВАЯ КАТЕГОРИЯ   75</t>
  </si>
  <si>
    <t>Открытая (20.05.2004)/21</t>
  </si>
  <si>
    <t>73,00</t>
  </si>
  <si>
    <t>81,30</t>
  </si>
  <si>
    <t>ВЕСОВАЯ КАТЕГОРИЯ   90</t>
  </si>
  <si>
    <t xml:space="preserve">Полосин Сергей </t>
  </si>
  <si>
    <t>Открытая (27.09.1983)/42</t>
  </si>
  <si>
    <t>89,90</t>
  </si>
  <si>
    <t>240,0</t>
  </si>
  <si>
    <t>250,0</t>
  </si>
  <si>
    <t>98,00</t>
  </si>
  <si>
    <t>225,0</t>
  </si>
  <si>
    <t>255,0</t>
  </si>
  <si>
    <t>Открытая (12.01.2004)/21</t>
  </si>
  <si>
    <t>ВЕСОВАЯ КАТЕГОРИЯ   110</t>
  </si>
  <si>
    <t>102,60</t>
  </si>
  <si>
    <t>Открытая (25.07.2004)/21</t>
  </si>
  <si>
    <t>Герасименко Николай</t>
  </si>
  <si>
    <t>Пашков Анатолий</t>
  </si>
  <si>
    <t>Полосин Сергей</t>
  </si>
  <si>
    <t>Волокитин Роман</t>
  </si>
  <si>
    <t>Воробьев Артем</t>
  </si>
  <si>
    <t>2</t>
  </si>
  <si>
    <t>Открытая (26.06.2006)/19</t>
  </si>
  <si>
    <t xml:space="preserve">Алексеенко Игорь </t>
  </si>
  <si>
    <t>Кулешов Михаил</t>
  </si>
  <si>
    <t xml:space="preserve">Чукмаров Азис </t>
  </si>
  <si>
    <t>Ефимов Андрей</t>
  </si>
  <si>
    <t xml:space="preserve">Кулешов Михаил </t>
  </si>
  <si>
    <t xml:space="preserve">Тактаев Александр </t>
  </si>
  <si>
    <t xml:space="preserve">Ефимов Андрей </t>
  </si>
  <si>
    <t>192,5</t>
  </si>
  <si>
    <t>182,5</t>
  </si>
  <si>
    <t>55,0</t>
  </si>
  <si>
    <t>52,5</t>
  </si>
  <si>
    <t>77,5</t>
  </si>
  <si>
    <t>96,60</t>
  </si>
  <si>
    <t>Открытая (30.03.1988)/37</t>
  </si>
  <si>
    <t>Чумаков Анатолий</t>
  </si>
  <si>
    <t>75,0</t>
  </si>
  <si>
    <t>79,80</t>
  </si>
  <si>
    <t>Открытая (23.09.1981)/44</t>
  </si>
  <si>
    <t>Комоликов Роман</t>
  </si>
  <si>
    <t>47,5</t>
  </si>
  <si>
    <t>40,0</t>
  </si>
  <si>
    <t>72,30</t>
  </si>
  <si>
    <t>Открытая (24.11.2001)/24</t>
  </si>
  <si>
    <t>Степнов Никита</t>
  </si>
  <si>
    <t>57,5</t>
  </si>
  <si>
    <t>74,90</t>
  </si>
  <si>
    <t>Открытая (18.03.2000)/25</t>
  </si>
  <si>
    <t>Ачев Евгений</t>
  </si>
  <si>
    <t>37,5</t>
  </si>
  <si>
    <t>35,0</t>
  </si>
  <si>
    <t>71,10</t>
  </si>
  <si>
    <t>Никульча Матвей</t>
  </si>
  <si>
    <t>3</t>
  </si>
  <si>
    <t>42,5</t>
  </si>
  <si>
    <t>Чебаевский Арсентий</t>
  </si>
  <si>
    <t>60,0</t>
  </si>
  <si>
    <t>72,80</t>
  </si>
  <si>
    <t>Сычев Александр</t>
  </si>
  <si>
    <t>30,0</t>
  </si>
  <si>
    <t>61,00</t>
  </si>
  <si>
    <t>Люденцан Кирилл</t>
  </si>
  <si>
    <t>67,20</t>
  </si>
  <si>
    <t>Юрьев Никита</t>
  </si>
  <si>
    <t>60,00</t>
  </si>
  <si>
    <t>Бакалым Владислав</t>
  </si>
  <si>
    <t>32,5</t>
  </si>
  <si>
    <t>Открытая (11.11.1989)/36</t>
  </si>
  <si>
    <t>Авдеева Евгения</t>
  </si>
  <si>
    <t>-</t>
  </si>
  <si>
    <t>Юноши 17-19 (08.11.2007)/18</t>
  </si>
  <si>
    <t>Юноши 14-16 (11.12.2011)/14</t>
  </si>
  <si>
    <t>Юноши 17-19 (26.06.2006)/19</t>
  </si>
  <si>
    <t>Открытый турнир «Power Gym VII» и Чемпионат Алтайского края
WRPF Пауэрлифтинг без экипировки
Новоалтайск/Алтайский край, 14 декабря 2025 года</t>
  </si>
  <si>
    <t>Открытый турнир «Power Gym VII» и Чемпионат Алтайского края
WRPF Жим лежа без экипировки
Новоалтайск/Алтайский край, 14 декабря 2025 года</t>
  </si>
  <si>
    <t>Открытый турнир «Power Gym VII» и Чемпионат Алтайского края
WRPF Становая тяга без экипировки
Новоалтайск/Алтайский край, 14 декабря 2025 года</t>
  </si>
  <si>
    <t>Открытый турнир «Power Gym VII» и Чемпионат Алтайского края
WRPF Строгий подъем штанги на бицепс
Новоалтайск/Алтайский край, 14 декабря 2025 года</t>
  </si>
  <si>
    <t>Юноши 14-16 (16.09.2009)/16</t>
  </si>
  <si>
    <t>Юноши 17-19 (20.06.2008)/17</t>
  </si>
  <si>
    <t>Юноши 14-16 (13.08.2011)/14</t>
  </si>
  <si>
    <t>Мастера 70-79 (16.05.1950)/75</t>
  </si>
  <si>
    <t>Мастера 40-49 (27.09.1983)/42</t>
  </si>
  <si>
    <t>Юниоры 20-23 (12.01.2004)/21</t>
  </si>
  <si>
    <t>Юниоры 20-23 (25.07.2004)/21</t>
  </si>
  <si>
    <t>Юноши 13-19 (20.06.2008)/17</t>
  </si>
  <si>
    <t>Юноши 13-19 (14.09.2009)/16</t>
  </si>
  <si>
    <t>Юноши 13-19 (15.03.2010)/15</t>
  </si>
  <si>
    <t>Юноши 13-19 (18.09.2008)/17</t>
  </si>
  <si>
    <t>Юноши 13-19 (22.01.2009)/16</t>
  </si>
  <si>
    <t>Юноши 13-19 (18.11.2008)/17</t>
  </si>
  <si>
    <t>Юноши 13-19 (26.06.2006)/19</t>
  </si>
  <si>
    <t>Юноши 13-19 (11.03.2010)/15</t>
  </si>
  <si>
    <t>жим</t>
  </si>
  <si>
    <t xml:space="preserve"> </t>
  </si>
  <si>
    <t>№</t>
  </si>
  <si>
    <t>Алтайский край, Барнаул</t>
  </si>
  <si>
    <t>Алтайский край, Новоалтайск</t>
  </si>
  <si>
    <t xml:space="preserve">Алтайский край, Барнаул </t>
  </si>
  <si>
    <t xml:space="preserve">
Дата рождения/Возраст</t>
  </si>
  <si>
    <t>Возрастная группа</t>
  </si>
  <si>
    <t>O</t>
  </si>
  <si>
    <t>T2</t>
  </si>
  <si>
    <t>T1</t>
  </si>
  <si>
    <t>M4</t>
  </si>
  <si>
    <t>M1</t>
  </si>
  <si>
    <t>J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</si>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</sst>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6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i/>
      <sz val="12"/>
      <name val="Arial Cyr"/>
      <charset val="204"/>
    </font>
    <font>
      <b/>
      <strike/>
      <sz val="10"/>
      <color theme="5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D7E4BE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pageSetUpPr fitToPage="1"/>
  </sheetPr>
  <dimension ref="A1:U28"/>
  <sheetViews>
    <sheetView zoomScaleNormal="100" workbookViewId="0">
      <selection sqref="A1:U2"/>
    </sheetView>
  </sheetViews>
  <sheetFormatPr baseColWidth="10" defaultColWidth="9.1640625" defaultRowHeight="13"/>
  <cols>
    <col min="1" max="1" width="7.33203125" style="5" bestFit="1" customWidth="1"/>
    <col min="2" max="2" width="20.83203125" style="5" customWidth="1"/>
    <col min="3" max="3" width="26.5" style="5" bestFit="1" customWidth="1"/>
    <col min="4" max="4" width="21.5" style="5" customWidth="1"/>
    <col min="5" max="5" width="10.1640625" style="16" bestFit="1" customWidth="1"/>
    <col min="6" max="6" width="35" style="5" customWidth="1"/>
    <col min="7" max="9" width="5.6640625" style="17" bestFit="1" customWidth="1"/>
    <col min="10" max="10" width="4.33203125" style="17" bestFit="1" customWidth="1"/>
    <col min="11" max="13" width="5.6640625" style="17" bestFit="1" customWidth="1"/>
    <col min="14" max="14" width="4.33203125" style="17" bestFit="1" customWidth="1"/>
    <col min="15" max="17" width="5.6640625" style="17" bestFit="1" customWidth="1"/>
    <col min="18" max="18" width="4.5" style="17" customWidth="1"/>
    <col min="19" max="19" width="7.6640625" style="6" bestFit="1" customWidth="1"/>
    <col min="20" max="20" width="8.5" style="6" bestFit="1" customWidth="1"/>
    <col min="21" max="21" width="19.83203125" style="5" bestFit="1" customWidth="1"/>
    <col min="22" max="16384" width="9.1640625" style="3"/>
  </cols>
  <sheetData>
    <row r="1" spans="1:21" s="2" customFormat="1" ht="29" customHeight="1">
      <c r="A1" s="55" t="s">
        <v>168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8"/>
    </row>
    <row r="2" spans="1:21" s="2" customFormat="1" ht="78.75" customHeight="1" thickBot="1">
      <c r="A2" s="59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2"/>
    </row>
    <row r="3" spans="1:21" s="1" customFormat="1" ht="12.75" customHeight="1">
      <c r="A3" s="64" t="s">
        <v>189</v>
      </c>
      <c r="B3" s="72" t="s">
        <v>0</v>
      </c>
      <c r="C3" s="66" t="s">
        <v>193</v>
      </c>
      <c r="D3" s="66" t="s">
        <v>6</v>
      </c>
      <c r="E3" s="53" t="s">
        <v>194</v>
      </c>
      <c r="F3" s="63" t="s">
        <v>5</v>
      </c>
      <c r="G3" s="63" t="s">
        <v>7</v>
      </c>
      <c r="H3" s="63"/>
      <c r="I3" s="63"/>
      <c r="J3" s="63"/>
      <c r="K3" s="63" t="s">
        <v>8</v>
      </c>
      <c r="L3" s="63"/>
      <c r="M3" s="63"/>
      <c r="N3" s="63"/>
      <c r="O3" s="63" t="s">
        <v>9</v>
      </c>
      <c r="P3" s="63"/>
      <c r="Q3" s="63"/>
      <c r="R3" s="63"/>
      <c r="S3" s="53" t="s">
        <v>1</v>
      </c>
      <c r="T3" s="53" t="s">
        <v>3</v>
      </c>
      <c r="U3" s="68" t="s">
        <v>2</v>
      </c>
    </row>
    <row r="4" spans="1:21" s="1" customFormat="1" ht="21" customHeight="1" thickBot="1">
      <c r="A4" s="65"/>
      <c r="B4" s="73"/>
      <c r="C4" s="67"/>
      <c r="D4" s="67"/>
      <c r="E4" s="54"/>
      <c r="F4" s="67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4">
        <v>1</v>
      </c>
      <c r="P4" s="4">
        <v>2</v>
      </c>
      <c r="Q4" s="4">
        <v>3</v>
      </c>
      <c r="R4" s="4" t="s">
        <v>4</v>
      </c>
      <c r="S4" s="54"/>
      <c r="T4" s="54"/>
      <c r="U4" s="69"/>
    </row>
    <row r="5" spans="1:21" ht="16">
      <c r="A5" s="74" t="s">
        <v>10</v>
      </c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21">
      <c r="A6" s="19" t="s">
        <v>64</v>
      </c>
      <c r="B6" s="7" t="s">
        <v>65</v>
      </c>
      <c r="C6" s="7" t="s">
        <v>11</v>
      </c>
      <c r="D6" s="7" t="s">
        <v>12</v>
      </c>
      <c r="E6" s="8" t="s">
        <v>195</v>
      </c>
      <c r="F6" s="7" t="s">
        <v>190</v>
      </c>
      <c r="G6" s="18" t="s">
        <v>13</v>
      </c>
      <c r="H6" s="18" t="s">
        <v>14</v>
      </c>
      <c r="I6" s="18" t="s">
        <v>15</v>
      </c>
      <c r="J6" s="19"/>
      <c r="K6" s="18" t="s">
        <v>16</v>
      </c>
      <c r="L6" s="18" t="s">
        <v>17</v>
      </c>
      <c r="M6" s="18" t="s">
        <v>18</v>
      </c>
      <c r="N6" s="19"/>
      <c r="O6" s="18" t="s">
        <v>19</v>
      </c>
      <c r="P6" s="18" t="s">
        <v>20</v>
      </c>
      <c r="Q6" s="18" t="s">
        <v>21</v>
      </c>
      <c r="R6" s="19"/>
      <c r="S6" s="9" t="str">
        <f>"470,0"</f>
        <v>470,0</v>
      </c>
      <c r="T6" s="9" t="str">
        <f>"426,8540"</f>
        <v>426,8540</v>
      </c>
      <c r="U6" s="7" t="s">
        <v>116</v>
      </c>
    </row>
    <row r="8" spans="1:21" ht="16">
      <c r="A8" s="70" t="s">
        <v>22</v>
      </c>
      <c r="B8" s="70"/>
      <c r="C8" s="70"/>
      <c r="D8" s="70"/>
      <c r="E8" s="71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21">
      <c r="A9" s="19" t="s">
        <v>64</v>
      </c>
      <c r="B9" s="7" t="s">
        <v>66</v>
      </c>
      <c r="C9" s="7" t="s">
        <v>165</v>
      </c>
      <c r="D9" s="7" t="s">
        <v>23</v>
      </c>
      <c r="E9" s="8" t="s">
        <v>196</v>
      </c>
      <c r="F9" s="7" t="s">
        <v>190</v>
      </c>
      <c r="G9" s="18" t="s">
        <v>24</v>
      </c>
      <c r="H9" s="18" t="s">
        <v>25</v>
      </c>
      <c r="I9" s="20" t="s">
        <v>16</v>
      </c>
      <c r="J9" s="19"/>
      <c r="K9" s="18" t="s">
        <v>26</v>
      </c>
      <c r="L9" s="18" t="s">
        <v>27</v>
      </c>
      <c r="M9" s="18" t="s">
        <v>28</v>
      </c>
      <c r="N9" s="19"/>
      <c r="O9" s="18" t="s">
        <v>24</v>
      </c>
      <c r="P9" s="18" t="s">
        <v>29</v>
      </c>
      <c r="Q9" s="18" t="s">
        <v>25</v>
      </c>
      <c r="R9" s="19"/>
      <c r="S9" s="9" t="str">
        <f>"292,5"</f>
        <v>292,5</v>
      </c>
      <c r="T9" s="9" t="str">
        <f>"350,3565"</f>
        <v>350,3565</v>
      </c>
      <c r="U9" s="7" t="s">
        <v>117</v>
      </c>
    </row>
    <row r="11" spans="1:21" ht="16">
      <c r="A11" s="70" t="s">
        <v>30</v>
      </c>
      <c r="B11" s="70"/>
      <c r="C11" s="70"/>
      <c r="D11" s="70"/>
      <c r="E11" s="71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spans="1:21">
      <c r="A12" s="19" t="s">
        <v>64</v>
      </c>
      <c r="B12" s="7" t="s">
        <v>67</v>
      </c>
      <c r="C12" s="7" t="s">
        <v>166</v>
      </c>
      <c r="D12" s="7" t="s">
        <v>31</v>
      </c>
      <c r="E12" s="8" t="s">
        <v>197</v>
      </c>
      <c r="F12" s="7" t="s">
        <v>191</v>
      </c>
      <c r="G12" s="18" t="s">
        <v>24</v>
      </c>
      <c r="H12" s="18" t="s">
        <v>32</v>
      </c>
      <c r="I12" s="20" t="s">
        <v>29</v>
      </c>
      <c r="J12" s="19"/>
      <c r="K12" s="18" t="s">
        <v>33</v>
      </c>
      <c r="L12" s="18" t="s">
        <v>34</v>
      </c>
      <c r="M12" s="20" t="s">
        <v>28</v>
      </c>
      <c r="N12" s="19"/>
      <c r="O12" s="20" t="s">
        <v>35</v>
      </c>
      <c r="P12" s="18" t="s">
        <v>36</v>
      </c>
      <c r="Q12" s="18" t="s">
        <v>37</v>
      </c>
      <c r="R12" s="19"/>
      <c r="S12" s="9" t="str">
        <f>"317,5"</f>
        <v>317,5</v>
      </c>
      <c r="T12" s="9" t="str">
        <f>"301,3710"</f>
        <v>301,3710</v>
      </c>
      <c r="U12" s="7" t="s">
        <v>118</v>
      </c>
    </row>
    <row r="14" spans="1:21" ht="16">
      <c r="A14" s="70" t="s">
        <v>38</v>
      </c>
      <c r="B14" s="70"/>
      <c r="C14" s="70"/>
      <c r="D14" s="70"/>
      <c r="E14" s="71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spans="1:21">
      <c r="A15" s="19" t="s">
        <v>64</v>
      </c>
      <c r="B15" s="7" t="s">
        <v>68</v>
      </c>
      <c r="C15" s="7" t="s">
        <v>39</v>
      </c>
      <c r="D15" s="7" t="s">
        <v>40</v>
      </c>
      <c r="E15" s="8" t="s">
        <v>195</v>
      </c>
      <c r="F15" s="7" t="s">
        <v>191</v>
      </c>
      <c r="G15" s="18" t="s">
        <v>41</v>
      </c>
      <c r="H15" s="20" t="s">
        <v>42</v>
      </c>
      <c r="I15" s="20" t="s">
        <v>42</v>
      </c>
      <c r="J15" s="19"/>
      <c r="K15" s="18" t="s">
        <v>43</v>
      </c>
      <c r="L15" s="18" t="s">
        <v>44</v>
      </c>
      <c r="M15" s="18" t="s">
        <v>45</v>
      </c>
      <c r="N15" s="19"/>
      <c r="O15" s="18" t="s">
        <v>20</v>
      </c>
      <c r="P15" s="18" t="s">
        <v>46</v>
      </c>
      <c r="Q15" s="18" t="s">
        <v>47</v>
      </c>
      <c r="R15" s="19"/>
      <c r="S15" s="9" t="str">
        <f>"535,0"</f>
        <v>535,0</v>
      </c>
      <c r="T15" s="9" t="str">
        <f>"419,0120"</f>
        <v>419,0120</v>
      </c>
      <c r="U15" s="7" t="s">
        <v>119</v>
      </c>
    </row>
    <row r="17" spans="1:21" ht="16">
      <c r="A17" s="70" t="s">
        <v>92</v>
      </c>
      <c r="B17" s="70"/>
      <c r="C17" s="70"/>
      <c r="D17" s="70"/>
      <c r="E17" s="71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</row>
    <row r="18" spans="1:21">
      <c r="A18" s="19" t="s">
        <v>164</v>
      </c>
      <c r="B18" s="7" t="s">
        <v>109</v>
      </c>
      <c r="C18" s="7" t="s">
        <v>93</v>
      </c>
      <c r="D18" s="7" t="s">
        <v>94</v>
      </c>
      <c r="E18" s="8" t="s">
        <v>195</v>
      </c>
      <c r="F18" s="7" t="s">
        <v>192</v>
      </c>
      <c r="G18" s="20" t="s">
        <v>19</v>
      </c>
      <c r="H18" s="20" t="s">
        <v>19</v>
      </c>
      <c r="I18" s="20" t="s">
        <v>19</v>
      </c>
      <c r="J18" s="19"/>
      <c r="K18" s="20"/>
      <c r="L18" s="47"/>
      <c r="M18" s="47"/>
      <c r="N18" s="47"/>
      <c r="O18" s="20"/>
      <c r="P18" s="47"/>
      <c r="Q18" s="47"/>
      <c r="R18" s="19"/>
      <c r="S18" s="51">
        <v>0</v>
      </c>
      <c r="T18" s="52">
        <v>0</v>
      </c>
      <c r="U18" s="7"/>
    </row>
    <row r="20" spans="1:21" ht="16">
      <c r="A20" s="70" t="s">
        <v>10</v>
      </c>
      <c r="B20" s="70"/>
      <c r="C20" s="70"/>
      <c r="D20" s="70"/>
      <c r="E20" s="71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</row>
    <row r="21" spans="1:21">
      <c r="A21" s="36" t="s">
        <v>64</v>
      </c>
      <c r="B21" s="38" t="s">
        <v>69</v>
      </c>
      <c r="C21" s="38" t="s">
        <v>167</v>
      </c>
      <c r="D21" s="38" t="s">
        <v>48</v>
      </c>
      <c r="E21" s="11" t="s">
        <v>196</v>
      </c>
      <c r="F21" s="38" t="s">
        <v>190</v>
      </c>
      <c r="G21" s="21" t="s">
        <v>35</v>
      </c>
      <c r="H21" s="21" t="s">
        <v>49</v>
      </c>
      <c r="I21" s="22" t="s">
        <v>50</v>
      </c>
      <c r="J21" s="23"/>
      <c r="K21" s="22" t="s">
        <v>51</v>
      </c>
      <c r="L21" s="21" t="s">
        <v>52</v>
      </c>
      <c r="M21" s="22" t="s">
        <v>43</v>
      </c>
      <c r="N21" s="23"/>
      <c r="O21" s="22" t="s">
        <v>46</v>
      </c>
      <c r="P21" s="21" t="s">
        <v>46</v>
      </c>
      <c r="Q21" s="22" t="s">
        <v>42</v>
      </c>
      <c r="R21" s="23"/>
      <c r="S21" s="12" t="str">
        <f>"455,0"</f>
        <v>455,0</v>
      </c>
      <c r="T21" s="43" t="str">
        <f>"310,1280"</f>
        <v>310,1280</v>
      </c>
      <c r="U21" s="10" t="s">
        <v>188</v>
      </c>
    </row>
    <row r="22" spans="1:21">
      <c r="A22" s="37" t="s">
        <v>64</v>
      </c>
      <c r="B22" s="39" t="s">
        <v>70</v>
      </c>
      <c r="C22" s="39" t="s">
        <v>53</v>
      </c>
      <c r="D22" s="39" t="s">
        <v>54</v>
      </c>
      <c r="E22" s="29" t="s">
        <v>195</v>
      </c>
      <c r="F22" s="39" t="s">
        <v>190</v>
      </c>
      <c r="G22" s="30" t="s">
        <v>41</v>
      </c>
      <c r="H22" s="31" t="s">
        <v>41</v>
      </c>
      <c r="I22" s="30" t="s">
        <v>55</v>
      </c>
      <c r="J22" s="27"/>
      <c r="K22" s="31" t="s">
        <v>13</v>
      </c>
      <c r="L22" s="31" t="s">
        <v>14</v>
      </c>
      <c r="M22" s="30" t="s">
        <v>56</v>
      </c>
      <c r="N22" s="27"/>
      <c r="O22" s="31" t="s">
        <v>55</v>
      </c>
      <c r="P22" s="31" t="s">
        <v>57</v>
      </c>
      <c r="Q22" s="31" t="s">
        <v>58</v>
      </c>
      <c r="R22" s="27"/>
      <c r="S22" s="32" t="str">
        <f>"585,0"</f>
        <v>585,0</v>
      </c>
      <c r="T22" s="44" t="str">
        <f>"392,7690"</f>
        <v>392,7690</v>
      </c>
      <c r="U22" s="28" t="s">
        <v>120</v>
      </c>
    </row>
    <row r="23" spans="1:21">
      <c r="A23" s="34" t="s">
        <v>114</v>
      </c>
      <c r="B23" s="40" t="s">
        <v>69</v>
      </c>
      <c r="C23" s="40" t="s">
        <v>115</v>
      </c>
      <c r="D23" s="40" t="s">
        <v>48</v>
      </c>
      <c r="E23" s="14" t="s">
        <v>195</v>
      </c>
      <c r="F23" s="40" t="s">
        <v>190</v>
      </c>
      <c r="G23" s="25" t="s">
        <v>35</v>
      </c>
      <c r="H23" s="25" t="s">
        <v>49</v>
      </c>
      <c r="I23" s="24" t="s">
        <v>50</v>
      </c>
      <c r="J23" s="26"/>
      <c r="K23" s="24" t="s">
        <v>51</v>
      </c>
      <c r="L23" s="25" t="s">
        <v>52</v>
      </c>
      <c r="M23" s="24" t="s">
        <v>43</v>
      </c>
      <c r="N23" s="26"/>
      <c r="O23" s="24" t="s">
        <v>46</v>
      </c>
      <c r="P23" s="25" t="s">
        <v>46</v>
      </c>
      <c r="Q23" s="24" t="s">
        <v>42</v>
      </c>
      <c r="R23" s="26"/>
      <c r="S23" s="15" t="str">
        <f>"455,0"</f>
        <v>455,0</v>
      </c>
      <c r="T23" s="45" t="str">
        <f>"310,1280"</f>
        <v>310,1280</v>
      </c>
      <c r="U23" s="13" t="s">
        <v>188</v>
      </c>
    </row>
    <row r="25" spans="1:21" ht="16">
      <c r="A25" s="70" t="s">
        <v>59</v>
      </c>
      <c r="B25" s="70"/>
      <c r="C25" s="70"/>
      <c r="D25" s="70"/>
      <c r="E25" s="71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</row>
    <row r="26" spans="1:21">
      <c r="A26" s="19" t="s">
        <v>64</v>
      </c>
      <c r="B26" s="7" t="s">
        <v>71</v>
      </c>
      <c r="C26" s="7" t="s">
        <v>60</v>
      </c>
      <c r="D26" s="7" t="s">
        <v>61</v>
      </c>
      <c r="E26" s="8" t="s">
        <v>195</v>
      </c>
      <c r="F26" s="7" t="s">
        <v>190</v>
      </c>
      <c r="G26" s="18" t="s">
        <v>62</v>
      </c>
      <c r="H26" s="20" t="s">
        <v>46</v>
      </c>
      <c r="I26" s="18" t="s">
        <v>46</v>
      </c>
      <c r="J26" s="19"/>
      <c r="K26" s="18" t="s">
        <v>63</v>
      </c>
      <c r="L26" s="18" t="s">
        <v>24</v>
      </c>
      <c r="M26" s="20" t="s">
        <v>32</v>
      </c>
      <c r="N26" s="19"/>
      <c r="O26" s="20" t="s">
        <v>57</v>
      </c>
      <c r="P26" s="18" t="s">
        <v>57</v>
      </c>
      <c r="Q26" s="20" t="s">
        <v>58</v>
      </c>
      <c r="R26" s="19"/>
      <c r="S26" s="9" t="str">
        <f>"515,0"</f>
        <v>515,0</v>
      </c>
      <c r="T26" s="9" t="str">
        <f>"316,4160"</f>
        <v>316,4160</v>
      </c>
      <c r="U26" s="7"/>
    </row>
    <row r="28" spans="1:21">
      <c r="E28" s="5"/>
      <c r="F28" s="16"/>
      <c r="G28" s="5"/>
    </row>
  </sheetData>
  <mergeCells count="20">
    <mergeCell ref="A25:R25"/>
    <mergeCell ref="B3:B4"/>
    <mergeCell ref="A5:R5"/>
    <mergeCell ref="A8:R8"/>
    <mergeCell ref="A11:R11"/>
    <mergeCell ref="A14:R14"/>
    <mergeCell ref="A20:R20"/>
    <mergeCell ref="E3:E4"/>
    <mergeCell ref="A17:R17"/>
    <mergeCell ref="S3:S4"/>
    <mergeCell ref="T3:T4"/>
    <mergeCell ref="A1:U2"/>
    <mergeCell ref="G3:J3"/>
    <mergeCell ref="K3:N3"/>
    <mergeCell ref="O3:R3"/>
    <mergeCell ref="A3:A4"/>
    <mergeCell ref="C3:C4"/>
    <mergeCell ref="D3:D4"/>
    <mergeCell ref="U3:U4"/>
    <mergeCell ref="F3:F4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zoomScaleNormal="100" workbookViewId="0">
      <selection activeCell="A18" sqref="A18:XFD25"/>
    </sheetView>
  </sheetViews>
  <sheetFormatPr baseColWidth="10" defaultColWidth="9.1640625" defaultRowHeight="13"/>
  <cols>
    <col min="1" max="1" width="7.33203125" style="5" bestFit="1" customWidth="1"/>
    <col min="2" max="2" width="19.83203125" style="5" customWidth="1"/>
    <col min="3" max="3" width="28.5" style="5" customWidth="1"/>
    <col min="4" max="4" width="20.83203125" style="5" bestFit="1" customWidth="1"/>
    <col min="5" max="5" width="11" style="16" bestFit="1" customWidth="1"/>
    <col min="6" max="6" width="30.1640625" style="5" customWidth="1"/>
    <col min="7" max="9" width="5.6640625" style="17" bestFit="1" customWidth="1"/>
    <col min="10" max="10" width="4.33203125" style="17" bestFit="1" customWidth="1"/>
    <col min="11" max="11" width="10.5" style="6" bestFit="1" customWidth="1"/>
    <col min="12" max="12" width="8.5" style="6" bestFit="1" customWidth="1"/>
    <col min="13" max="13" width="16.1640625" style="5" bestFit="1" customWidth="1"/>
    <col min="14" max="16384" width="9.1640625" style="3"/>
  </cols>
  <sheetData>
    <row r="1" spans="1:13" s="2" customFormat="1" ht="29" customHeight="1">
      <c r="A1" s="55" t="s">
        <v>169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s="2" customFormat="1" ht="62" customHeight="1" thickBot="1">
      <c r="A2" s="59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s="1" customFormat="1" ht="12.75" customHeight="1">
      <c r="A3" s="64" t="s">
        <v>189</v>
      </c>
      <c r="B3" s="72" t="s">
        <v>0</v>
      </c>
      <c r="C3" s="66" t="s">
        <v>193</v>
      </c>
      <c r="D3" s="66" t="s">
        <v>6</v>
      </c>
      <c r="E3" s="53" t="s">
        <v>194</v>
      </c>
      <c r="F3" s="63" t="s">
        <v>5</v>
      </c>
      <c r="G3" s="63" t="s">
        <v>8</v>
      </c>
      <c r="H3" s="63"/>
      <c r="I3" s="63"/>
      <c r="J3" s="63"/>
      <c r="K3" s="53" t="s">
        <v>86</v>
      </c>
      <c r="L3" s="53" t="s">
        <v>3</v>
      </c>
      <c r="M3" s="68" t="s">
        <v>2</v>
      </c>
    </row>
    <row r="4" spans="1:13" s="1" customFormat="1" ht="21" customHeight="1" thickBot="1">
      <c r="A4" s="65"/>
      <c r="B4" s="73"/>
      <c r="C4" s="67"/>
      <c r="D4" s="67"/>
      <c r="E4" s="54"/>
      <c r="F4" s="67"/>
      <c r="G4" s="4">
        <v>1</v>
      </c>
      <c r="H4" s="4">
        <v>2</v>
      </c>
      <c r="I4" s="4">
        <v>3</v>
      </c>
      <c r="J4" s="4" t="s">
        <v>4</v>
      </c>
      <c r="K4" s="54"/>
      <c r="L4" s="54"/>
      <c r="M4" s="69"/>
    </row>
    <row r="5" spans="1:13" ht="16">
      <c r="A5" s="74" t="s">
        <v>30</v>
      </c>
      <c r="B5" s="74"/>
      <c r="C5" s="75"/>
      <c r="D5" s="75"/>
      <c r="E5" s="75"/>
      <c r="F5" s="75"/>
      <c r="G5" s="75"/>
      <c r="H5" s="75"/>
      <c r="I5" s="75"/>
      <c r="J5" s="75"/>
    </row>
    <row r="6" spans="1:13">
      <c r="A6" s="19" t="s">
        <v>64</v>
      </c>
      <c r="B6" s="7" t="s">
        <v>87</v>
      </c>
      <c r="C6" s="7" t="s">
        <v>172</v>
      </c>
      <c r="D6" s="7" t="s">
        <v>72</v>
      </c>
      <c r="E6" s="8" t="s">
        <v>197</v>
      </c>
      <c r="F6" s="7" t="s">
        <v>190</v>
      </c>
      <c r="G6" s="18" t="s">
        <v>32</v>
      </c>
      <c r="H6" s="18" t="s">
        <v>29</v>
      </c>
      <c r="I6" s="20" t="s">
        <v>25</v>
      </c>
      <c r="J6" s="19"/>
      <c r="K6" s="9" t="str">
        <f>"107,5"</f>
        <v>107,5</v>
      </c>
      <c r="L6" s="9" t="str">
        <f>"98,5560"</f>
        <v>98,5560</v>
      </c>
      <c r="M6" s="7" t="s">
        <v>188</v>
      </c>
    </row>
    <row r="8" spans="1:13" ht="16">
      <c r="A8" s="70" t="s">
        <v>73</v>
      </c>
      <c r="B8" s="70"/>
      <c r="C8" s="70"/>
      <c r="D8" s="70"/>
      <c r="E8" s="71"/>
      <c r="F8" s="70"/>
      <c r="G8" s="70"/>
      <c r="H8" s="70"/>
      <c r="I8" s="70"/>
      <c r="J8" s="70"/>
    </row>
    <row r="9" spans="1:13">
      <c r="A9" s="19" t="s">
        <v>64</v>
      </c>
      <c r="B9" s="7" t="s">
        <v>88</v>
      </c>
      <c r="C9" s="7" t="s">
        <v>173</v>
      </c>
      <c r="D9" s="7" t="s">
        <v>74</v>
      </c>
      <c r="E9" s="8" t="s">
        <v>196</v>
      </c>
      <c r="F9" s="7" t="s">
        <v>190</v>
      </c>
      <c r="G9" s="18" t="s">
        <v>75</v>
      </c>
      <c r="H9" s="18" t="s">
        <v>76</v>
      </c>
      <c r="I9" s="20" t="s">
        <v>77</v>
      </c>
      <c r="J9" s="19"/>
      <c r="K9" s="9" t="str">
        <f>"85,0"</f>
        <v>85,0</v>
      </c>
      <c r="L9" s="9" t="str">
        <f>"74,5705"</f>
        <v>74,5705</v>
      </c>
      <c r="M9" s="7" t="s">
        <v>188</v>
      </c>
    </row>
    <row r="11" spans="1:13" ht="16">
      <c r="A11" s="70" t="s">
        <v>10</v>
      </c>
      <c r="B11" s="70"/>
      <c r="C11" s="70"/>
      <c r="D11" s="70"/>
      <c r="E11" s="71"/>
      <c r="F11" s="70"/>
      <c r="G11" s="70"/>
      <c r="H11" s="70"/>
      <c r="I11" s="70"/>
      <c r="J11" s="70"/>
    </row>
    <row r="12" spans="1:13">
      <c r="A12" s="19" t="s">
        <v>64</v>
      </c>
      <c r="B12" s="7" t="s">
        <v>89</v>
      </c>
      <c r="C12" s="7" t="s">
        <v>78</v>
      </c>
      <c r="D12" s="7" t="s">
        <v>79</v>
      </c>
      <c r="E12" s="8" t="s">
        <v>195</v>
      </c>
      <c r="F12" s="7" t="s">
        <v>190</v>
      </c>
      <c r="G12" s="18" t="s">
        <v>13</v>
      </c>
      <c r="H12" s="20" t="s">
        <v>14</v>
      </c>
      <c r="I12" s="20" t="s">
        <v>14</v>
      </c>
      <c r="J12" s="19"/>
      <c r="K12" s="9" t="str">
        <f>"150,0"</f>
        <v>150,0</v>
      </c>
      <c r="L12" s="9" t="str">
        <f>"101,3100"</f>
        <v>101,3100</v>
      </c>
      <c r="M12" s="7" t="s">
        <v>188</v>
      </c>
    </row>
    <row r="14" spans="1:13" ht="16">
      <c r="A14" s="70" t="s">
        <v>59</v>
      </c>
      <c r="B14" s="70"/>
      <c r="C14" s="70"/>
      <c r="D14" s="70"/>
      <c r="E14" s="71"/>
      <c r="F14" s="70"/>
      <c r="G14" s="70"/>
      <c r="H14" s="70"/>
      <c r="I14" s="70"/>
      <c r="J14" s="70"/>
    </row>
    <row r="15" spans="1:13">
      <c r="A15" s="23" t="s">
        <v>64</v>
      </c>
      <c r="B15" s="10" t="s">
        <v>90</v>
      </c>
      <c r="C15" s="10" t="s">
        <v>174</v>
      </c>
      <c r="D15" s="10" t="s">
        <v>80</v>
      </c>
      <c r="E15" s="11" t="s">
        <v>197</v>
      </c>
      <c r="F15" s="10" t="s">
        <v>190</v>
      </c>
      <c r="G15" s="21" t="s">
        <v>81</v>
      </c>
      <c r="H15" s="22" t="s">
        <v>82</v>
      </c>
      <c r="I15" s="21" t="s">
        <v>82</v>
      </c>
      <c r="J15" s="23"/>
      <c r="K15" s="12" t="str">
        <f>"50,0"</f>
        <v>50,0</v>
      </c>
      <c r="L15" s="12" t="str">
        <f>"30,7100"</f>
        <v>30,7100</v>
      </c>
      <c r="M15" s="10" t="s">
        <v>120</v>
      </c>
    </row>
    <row r="16" spans="1:13">
      <c r="A16" s="26" t="s">
        <v>64</v>
      </c>
      <c r="B16" s="13" t="s">
        <v>91</v>
      </c>
      <c r="C16" s="13" t="s">
        <v>83</v>
      </c>
      <c r="D16" s="13" t="s">
        <v>84</v>
      </c>
      <c r="E16" s="14" t="s">
        <v>195</v>
      </c>
      <c r="F16" s="13" t="s">
        <v>190</v>
      </c>
      <c r="G16" s="25" t="s">
        <v>14</v>
      </c>
      <c r="H16" s="25" t="s">
        <v>15</v>
      </c>
      <c r="I16" s="24" t="s">
        <v>85</v>
      </c>
      <c r="J16" s="26"/>
      <c r="K16" s="15" t="str">
        <f>"160,0"</f>
        <v>160,0</v>
      </c>
      <c r="L16" s="15" t="str">
        <f>"101,1360"</f>
        <v>101,1360</v>
      </c>
      <c r="M16" s="13" t="s">
        <v>188</v>
      </c>
    </row>
    <row r="18" spans="5:13">
      <c r="E18" s="5"/>
      <c r="F18" s="16"/>
      <c r="G18" s="5"/>
      <c r="K18" s="17"/>
      <c r="M18" s="6"/>
    </row>
  </sheetData>
  <mergeCells count="15">
    <mergeCell ref="A8:J8"/>
    <mergeCell ref="A11:J11"/>
    <mergeCell ref="A14:J14"/>
    <mergeCell ref="B3:B4"/>
    <mergeCell ref="K3:K4"/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zoomScaleNormal="100" workbookViewId="0">
      <selection activeCell="E23" sqref="E23"/>
    </sheetView>
  </sheetViews>
  <sheetFormatPr baseColWidth="10" defaultColWidth="9.1640625" defaultRowHeight="13"/>
  <cols>
    <col min="1" max="1" width="7.33203125" style="5" bestFit="1" customWidth="1"/>
    <col min="2" max="2" width="19.83203125" style="5" bestFit="1" customWidth="1"/>
    <col min="3" max="3" width="27.5" style="5" bestFit="1" customWidth="1"/>
    <col min="4" max="4" width="20.83203125" style="5" bestFit="1" customWidth="1"/>
    <col min="5" max="5" width="10.1640625" style="16" bestFit="1" customWidth="1"/>
    <col min="6" max="6" width="31.83203125" style="5" customWidth="1"/>
    <col min="7" max="9" width="5.6640625" style="17" bestFit="1" customWidth="1"/>
    <col min="10" max="10" width="4.33203125" style="17" bestFit="1" customWidth="1"/>
    <col min="11" max="11" width="10.5" style="6" bestFit="1" customWidth="1"/>
    <col min="12" max="12" width="8.6640625" style="6" bestFit="1" customWidth="1"/>
    <col min="13" max="13" width="18.5" style="5" customWidth="1"/>
    <col min="14" max="16384" width="9.1640625" style="3"/>
  </cols>
  <sheetData>
    <row r="1" spans="1:13" s="2" customFormat="1" ht="29" customHeight="1">
      <c r="A1" s="55" t="s">
        <v>170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s="2" customFormat="1" ht="62" customHeight="1" thickBot="1">
      <c r="A2" s="59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s="1" customFormat="1" ht="12.75" customHeight="1">
      <c r="A3" s="64" t="s">
        <v>189</v>
      </c>
      <c r="B3" s="72" t="s">
        <v>0</v>
      </c>
      <c r="C3" s="66" t="s">
        <v>193</v>
      </c>
      <c r="D3" s="66" t="s">
        <v>6</v>
      </c>
      <c r="E3" s="53" t="s">
        <v>194</v>
      </c>
      <c r="F3" s="63" t="s">
        <v>5</v>
      </c>
      <c r="G3" s="63" t="s">
        <v>9</v>
      </c>
      <c r="H3" s="63"/>
      <c r="I3" s="63"/>
      <c r="J3" s="63"/>
      <c r="K3" s="53" t="s">
        <v>86</v>
      </c>
      <c r="L3" s="53" t="s">
        <v>3</v>
      </c>
      <c r="M3" s="68" t="s">
        <v>2</v>
      </c>
    </row>
    <row r="4" spans="1:13" s="1" customFormat="1" ht="21" customHeight="1" thickBot="1">
      <c r="A4" s="65"/>
      <c r="B4" s="73"/>
      <c r="C4" s="67"/>
      <c r="D4" s="67"/>
      <c r="E4" s="54"/>
      <c r="F4" s="67"/>
      <c r="G4" s="4">
        <v>1</v>
      </c>
      <c r="H4" s="4">
        <v>2</v>
      </c>
      <c r="I4" s="4">
        <v>3</v>
      </c>
      <c r="J4" s="4" t="s">
        <v>4</v>
      </c>
      <c r="K4" s="54"/>
      <c r="L4" s="54"/>
      <c r="M4" s="69"/>
    </row>
    <row r="5" spans="1:13" ht="16">
      <c r="A5" s="74" t="s">
        <v>92</v>
      </c>
      <c r="B5" s="74"/>
      <c r="C5" s="75"/>
      <c r="D5" s="75"/>
      <c r="E5" s="75"/>
      <c r="F5" s="75"/>
      <c r="G5" s="75"/>
      <c r="H5" s="75"/>
      <c r="I5" s="75"/>
      <c r="J5" s="75"/>
    </row>
    <row r="6" spans="1:13">
      <c r="A6" s="19" t="s">
        <v>64</v>
      </c>
      <c r="B6" s="7" t="s">
        <v>109</v>
      </c>
      <c r="C6" s="7" t="s">
        <v>93</v>
      </c>
      <c r="D6" s="7" t="s">
        <v>94</v>
      </c>
      <c r="E6" s="8" t="s">
        <v>195</v>
      </c>
      <c r="F6" s="7" t="s">
        <v>190</v>
      </c>
      <c r="G6" s="18" t="s">
        <v>124</v>
      </c>
      <c r="H6" s="18" t="s">
        <v>123</v>
      </c>
      <c r="I6" s="20" t="s">
        <v>41</v>
      </c>
      <c r="J6" s="19"/>
      <c r="K6" s="9" t="str">
        <f>"192,5"</f>
        <v>192,5</v>
      </c>
      <c r="L6" s="9" t="str">
        <f>"139,8320"</f>
        <v>139,8320</v>
      </c>
      <c r="M6" s="7" t="s">
        <v>121</v>
      </c>
    </row>
    <row r="8" spans="1:13" ht="16">
      <c r="A8" s="70" t="s">
        <v>10</v>
      </c>
      <c r="B8" s="70"/>
      <c r="C8" s="70"/>
      <c r="D8" s="70"/>
      <c r="E8" s="71"/>
      <c r="F8" s="70"/>
      <c r="G8" s="70"/>
      <c r="H8" s="70"/>
      <c r="I8" s="70"/>
      <c r="J8" s="70"/>
    </row>
    <row r="9" spans="1:13">
      <c r="A9" s="23" t="s">
        <v>64</v>
      </c>
      <c r="B9" s="10" t="s">
        <v>110</v>
      </c>
      <c r="C9" s="10" t="s">
        <v>175</v>
      </c>
      <c r="D9" s="10" t="s">
        <v>95</v>
      </c>
      <c r="E9" s="11" t="s">
        <v>198</v>
      </c>
      <c r="F9" s="10" t="s">
        <v>191</v>
      </c>
      <c r="G9" s="21" t="s">
        <v>35</v>
      </c>
      <c r="H9" s="41" t="s">
        <v>37</v>
      </c>
      <c r="I9" s="22" t="s">
        <v>13</v>
      </c>
      <c r="J9" s="50"/>
      <c r="K9" s="12" t="str">
        <f>"145,0"</f>
        <v>145,0</v>
      </c>
      <c r="L9" s="48" t="str">
        <f>"186,2104"</f>
        <v>186,2104</v>
      </c>
      <c r="M9" s="35" t="s">
        <v>122</v>
      </c>
    </row>
    <row r="10" spans="1:13">
      <c r="A10" s="26" t="s">
        <v>64</v>
      </c>
      <c r="B10" s="13" t="s">
        <v>69</v>
      </c>
      <c r="C10" s="13" t="s">
        <v>115</v>
      </c>
      <c r="D10" s="13" t="s">
        <v>48</v>
      </c>
      <c r="E10" s="14" t="s">
        <v>195</v>
      </c>
      <c r="F10" s="13" t="s">
        <v>190</v>
      </c>
      <c r="G10" s="24" t="s">
        <v>46</v>
      </c>
      <c r="H10" s="42" t="s">
        <v>46</v>
      </c>
      <c r="I10" s="24" t="s">
        <v>42</v>
      </c>
      <c r="J10" s="33"/>
      <c r="K10" s="15" t="str">
        <f>"195,0"</f>
        <v>195,0</v>
      </c>
      <c r="L10" s="49" t="str">
        <f>"132,9128"</f>
        <v>132,9128</v>
      </c>
      <c r="M10" s="46" t="s">
        <v>188</v>
      </c>
    </row>
    <row r="12" spans="1:13" ht="16">
      <c r="A12" s="76" t="s">
        <v>96</v>
      </c>
      <c r="B12" s="76"/>
      <c r="C12" s="76"/>
      <c r="D12" s="76"/>
      <c r="E12" s="76"/>
      <c r="F12" s="76"/>
      <c r="G12" s="76"/>
      <c r="H12" s="76"/>
      <c r="I12" s="76"/>
      <c r="J12" s="76"/>
    </row>
    <row r="13" spans="1:13">
      <c r="A13" s="23" t="s">
        <v>64</v>
      </c>
      <c r="B13" s="10" t="s">
        <v>111</v>
      </c>
      <c r="C13" s="10" t="s">
        <v>98</v>
      </c>
      <c r="D13" s="10" t="s">
        <v>99</v>
      </c>
      <c r="E13" s="11" t="s">
        <v>195</v>
      </c>
      <c r="F13" s="10" t="s">
        <v>191</v>
      </c>
      <c r="G13" s="21" t="s">
        <v>58</v>
      </c>
      <c r="H13" s="21" t="s">
        <v>100</v>
      </c>
      <c r="I13" s="21" t="s">
        <v>101</v>
      </c>
      <c r="J13" s="23"/>
      <c r="K13" s="12" t="str">
        <f>"250,0"</f>
        <v>250,0</v>
      </c>
      <c r="L13" s="12" t="str">
        <f>"159,7000"</f>
        <v>159,7000</v>
      </c>
      <c r="M13" s="10" t="s">
        <v>188</v>
      </c>
    </row>
    <row r="14" spans="1:13">
      <c r="A14" s="26" t="s">
        <v>64</v>
      </c>
      <c r="B14" s="13" t="s">
        <v>111</v>
      </c>
      <c r="C14" s="13" t="s">
        <v>176</v>
      </c>
      <c r="D14" s="13" t="s">
        <v>99</v>
      </c>
      <c r="E14" s="14" t="s">
        <v>199</v>
      </c>
      <c r="F14" s="13" t="s">
        <v>191</v>
      </c>
      <c r="G14" s="25" t="s">
        <v>58</v>
      </c>
      <c r="H14" s="25" t="s">
        <v>100</v>
      </c>
      <c r="I14" s="25" t="s">
        <v>101</v>
      </c>
      <c r="J14" s="26"/>
      <c r="K14" s="15" t="str">
        <f>"250,0"</f>
        <v>250,0</v>
      </c>
      <c r="L14" s="15" t="str">
        <f>"161,9358"</f>
        <v>161,9358</v>
      </c>
      <c r="M14" s="13" t="s">
        <v>188</v>
      </c>
    </row>
    <row r="16" spans="1:13" ht="16">
      <c r="A16" s="70" t="s">
        <v>59</v>
      </c>
      <c r="B16" s="70"/>
      <c r="C16" s="70"/>
      <c r="D16" s="70"/>
      <c r="E16" s="71"/>
      <c r="F16" s="70"/>
      <c r="G16" s="70"/>
      <c r="H16" s="70"/>
      <c r="I16" s="70"/>
      <c r="J16" s="70"/>
    </row>
    <row r="17" spans="1:13">
      <c r="A17" s="23" t="s">
        <v>64</v>
      </c>
      <c r="B17" s="10" t="s">
        <v>112</v>
      </c>
      <c r="C17" s="10" t="s">
        <v>177</v>
      </c>
      <c r="D17" s="10" t="s">
        <v>102</v>
      </c>
      <c r="E17" s="11" t="s">
        <v>200</v>
      </c>
      <c r="F17" s="10" t="s">
        <v>191</v>
      </c>
      <c r="G17" s="21" t="s">
        <v>103</v>
      </c>
      <c r="H17" s="21" t="s">
        <v>100</v>
      </c>
      <c r="I17" s="21" t="s">
        <v>104</v>
      </c>
      <c r="J17" s="23"/>
      <c r="K17" s="12" t="str">
        <f>"255,0"</f>
        <v>255,0</v>
      </c>
      <c r="L17" s="12" t="str">
        <f>"156,4680"</f>
        <v>156,4680</v>
      </c>
      <c r="M17" s="10" t="s">
        <v>97</v>
      </c>
    </row>
    <row r="18" spans="1:13">
      <c r="A18" s="26" t="s">
        <v>64</v>
      </c>
      <c r="B18" s="13" t="s">
        <v>112</v>
      </c>
      <c r="C18" s="13" t="s">
        <v>105</v>
      </c>
      <c r="D18" s="13" t="s">
        <v>102</v>
      </c>
      <c r="E18" s="14" t="s">
        <v>195</v>
      </c>
      <c r="F18" s="13" t="s">
        <v>191</v>
      </c>
      <c r="G18" s="25" t="s">
        <v>103</v>
      </c>
      <c r="H18" s="25" t="s">
        <v>100</v>
      </c>
      <c r="I18" s="25" t="s">
        <v>104</v>
      </c>
      <c r="J18" s="26"/>
      <c r="K18" s="15" t="str">
        <f>"255,0"</f>
        <v>255,0</v>
      </c>
      <c r="L18" s="15" t="str">
        <f>"156,4680"</f>
        <v>156,4680</v>
      </c>
      <c r="M18" s="13" t="s">
        <v>97</v>
      </c>
    </row>
    <row r="20" spans="1:13" ht="16">
      <c r="A20" s="70" t="s">
        <v>106</v>
      </c>
      <c r="B20" s="70"/>
      <c r="C20" s="70"/>
      <c r="D20" s="70"/>
      <c r="E20" s="71"/>
      <c r="F20" s="70"/>
      <c r="G20" s="70"/>
      <c r="H20" s="70"/>
      <c r="I20" s="70"/>
      <c r="J20" s="70"/>
    </row>
    <row r="21" spans="1:13">
      <c r="A21" s="23" t="s">
        <v>64</v>
      </c>
      <c r="B21" s="10" t="s">
        <v>113</v>
      </c>
      <c r="C21" s="10" t="s">
        <v>178</v>
      </c>
      <c r="D21" s="10" t="s">
        <v>107</v>
      </c>
      <c r="E21" s="11" t="s">
        <v>200</v>
      </c>
      <c r="F21" s="10" t="s">
        <v>190</v>
      </c>
      <c r="G21" s="21" t="s">
        <v>20</v>
      </c>
      <c r="H21" s="21" t="s">
        <v>62</v>
      </c>
      <c r="I21" s="22" t="s">
        <v>41</v>
      </c>
      <c r="J21" s="23"/>
      <c r="K21" s="12" t="str">
        <f>"190,0"</f>
        <v>190,0</v>
      </c>
      <c r="L21" s="12" t="str">
        <f>"114,4940"</f>
        <v>114,4940</v>
      </c>
      <c r="M21" s="10" t="s">
        <v>188</v>
      </c>
    </row>
    <row r="22" spans="1:13">
      <c r="A22" s="26" t="s">
        <v>64</v>
      </c>
      <c r="B22" s="13" t="s">
        <v>113</v>
      </c>
      <c r="C22" s="13" t="s">
        <v>108</v>
      </c>
      <c r="D22" s="13" t="s">
        <v>107</v>
      </c>
      <c r="E22" s="14" t="s">
        <v>195</v>
      </c>
      <c r="F22" s="13" t="s">
        <v>190</v>
      </c>
      <c r="G22" s="25" t="s">
        <v>20</v>
      </c>
      <c r="H22" s="25" t="s">
        <v>62</v>
      </c>
      <c r="I22" s="24" t="s">
        <v>41</v>
      </c>
      <c r="J22" s="26"/>
      <c r="K22" s="15" t="str">
        <f>"190,0"</f>
        <v>190,0</v>
      </c>
      <c r="L22" s="15" t="str">
        <f>"114,4940"</f>
        <v>114,4940</v>
      </c>
      <c r="M22" s="13" t="s">
        <v>188</v>
      </c>
    </row>
  </sheetData>
  <mergeCells count="16">
    <mergeCell ref="A8:J8"/>
    <mergeCell ref="A12:J12"/>
    <mergeCell ref="A16:J16"/>
    <mergeCell ref="A20:J20"/>
    <mergeCell ref="B3:B4"/>
    <mergeCell ref="K3:K4"/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tabSelected="1" zoomScaleNormal="100" workbookViewId="0">
      <selection activeCell="A34" sqref="A34:XFD48"/>
    </sheetView>
  </sheetViews>
  <sheetFormatPr baseColWidth="10" defaultColWidth="8.83203125" defaultRowHeight="13"/>
  <cols>
    <col min="2" max="2" width="24.5" customWidth="1"/>
    <col min="3" max="3" width="26.33203125" customWidth="1"/>
    <col min="4" max="4" width="22.1640625" customWidth="1"/>
    <col min="5" max="5" width="9.33203125" bestFit="1" customWidth="1"/>
    <col min="6" max="6" width="31.1640625" bestFit="1" customWidth="1"/>
    <col min="7" max="10" width="4.6640625" bestFit="1" customWidth="1"/>
    <col min="11" max="11" width="10.5" bestFit="1" customWidth="1"/>
    <col min="12" max="12" width="7.6640625" bestFit="1" customWidth="1"/>
    <col min="13" max="13" width="24.1640625" customWidth="1"/>
  </cols>
  <sheetData>
    <row r="1" spans="1:13">
      <c r="A1" s="55" t="s">
        <v>171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ht="97.5" customHeight="1" thickBot="1">
      <c r="A2" s="59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ht="14">
      <c r="A3" s="64" t="s">
        <v>189</v>
      </c>
      <c r="B3" s="72" t="s">
        <v>0</v>
      </c>
      <c r="C3" s="66" t="s">
        <v>193</v>
      </c>
      <c r="D3" s="66" t="s">
        <v>6</v>
      </c>
      <c r="E3" s="53" t="s">
        <v>194</v>
      </c>
      <c r="F3" s="63" t="s">
        <v>5</v>
      </c>
      <c r="G3" s="63" t="s">
        <v>187</v>
      </c>
      <c r="H3" s="63"/>
      <c r="I3" s="63"/>
      <c r="J3" s="63"/>
      <c r="K3" s="53" t="s">
        <v>86</v>
      </c>
      <c r="L3" s="53" t="s">
        <v>3</v>
      </c>
      <c r="M3" s="68" t="s">
        <v>2</v>
      </c>
    </row>
    <row r="4" spans="1:13" ht="29.25" customHeight="1" thickBot="1">
      <c r="A4" s="65"/>
      <c r="B4" s="73"/>
      <c r="C4" s="67"/>
      <c r="D4" s="67"/>
      <c r="E4" s="54"/>
      <c r="F4" s="67"/>
      <c r="G4" s="4">
        <v>1</v>
      </c>
      <c r="H4" s="4">
        <v>2</v>
      </c>
      <c r="I4" s="4">
        <v>3</v>
      </c>
      <c r="J4" s="4" t="s">
        <v>4</v>
      </c>
      <c r="K4" s="54"/>
      <c r="L4" s="54"/>
      <c r="M4" s="69"/>
    </row>
    <row r="5" spans="1:13" ht="16">
      <c r="A5" s="74" t="s">
        <v>73</v>
      </c>
      <c r="B5" s="74"/>
      <c r="C5" s="75"/>
      <c r="D5" s="75"/>
      <c r="E5" s="75"/>
      <c r="F5" s="75"/>
      <c r="G5" s="75"/>
      <c r="H5" s="75"/>
      <c r="I5" s="75"/>
      <c r="J5" s="75"/>
      <c r="K5" s="6"/>
      <c r="L5" s="6"/>
      <c r="M5" s="5"/>
    </row>
    <row r="6" spans="1:13">
      <c r="A6" s="19" t="s">
        <v>64</v>
      </c>
      <c r="B6" s="7" t="s">
        <v>163</v>
      </c>
      <c r="C6" s="7" t="s">
        <v>162</v>
      </c>
      <c r="D6" s="7" t="s">
        <v>74</v>
      </c>
      <c r="E6" s="8" t="s">
        <v>195</v>
      </c>
      <c r="F6" s="7" t="s">
        <v>190</v>
      </c>
      <c r="G6" s="18" t="s">
        <v>154</v>
      </c>
      <c r="H6" s="20" t="s">
        <v>161</v>
      </c>
      <c r="I6" s="20" t="s">
        <v>161</v>
      </c>
      <c r="J6" s="19"/>
      <c r="K6" s="9" t="str">
        <f>"30,0"</f>
        <v>30,0</v>
      </c>
      <c r="L6" s="9" t="str">
        <f>"30,3600"</f>
        <v>30,3600</v>
      </c>
      <c r="M6" s="7" t="s">
        <v>188</v>
      </c>
    </row>
    <row r="7" spans="1:13">
      <c r="A7" s="5"/>
      <c r="B7" s="5"/>
      <c r="C7" s="5"/>
      <c r="D7" s="5"/>
      <c r="E7" s="16"/>
      <c r="F7" s="5"/>
      <c r="G7" s="17"/>
      <c r="H7" s="17"/>
      <c r="I7" s="17"/>
      <c r="J7" s="17"/>
      <c r="K7" s="6"/>
      <c r="L7" s="6"/>
      <c r="M7" s="5"/>
    </row>
    <row r="8" spans="1:13" ht="16">
      <c r="A8" s="70" t="s">
        <v>73</v>
      </c>
      <c r="B8" s="70"/>
      <c r="C8" s="70"/>
      <c r="D8" s="70"/>
      <c r="E8" s="71"/>
      <c r="F8" s="70"/>
      <c r="G8" s="70"/>
      <c r="H8" s="70"/>
      <c r="I8" s="70"/>
      <c r="J8" s="70"/>
      <c r="K8" s="6"/>
      <c r="L8" s="6"/>
      <c r="M8" s="5"/>
    </row>
    <row r="9" spans="1:13">
      <c r="A9" s="23" t="s">
        <v>64</v>
      </c>
      <c r="B9" s="10" t="s">
        <v>88</v>
      </c>
      <c r="C9" s="10" t="s">
        <v>179</v>
      </c>
      <c r="D9" s="10" t="s">
        <v>74</v>
      </c>
      <c r="E9" s="11" t="s">
        <v>201</v>
      </c>
      <c r="F9" s="10" t="s">
        <v>190</v>
      </c>
      <c r="G9" s="21" t="s">
        <v>81</v>
      </c>
      <c r="H9" s="22" t="s">
        <v>135</v>
      </c>
      <c r="I9" s="23"/>
      <c r="J9" s="23"/>
      <c r="K9" s="12" t="str">
        <f>"45,0"</f>
        <v>45,0</v>
      </c>
      <c r="L9" s="12" t="str">
        <f>"38,6190"</f>
        <v>38,6190</v>
      </c>
      <c r="M9" s="10" t="s">
        <v>188</v>
      </c>
    </row>
    <row r="10" spans="1:13">
      <c r="A10" s="26" t="s">
        <v>114</v>
      </c>
      <c r="B10" s="13" t="s">
        <v>160</v>
      </c>
      <c r="C10" s="13" t="s">
        <v>186</v>
      </c>
      <c r="D10" s="13" t="s">
        <v>159</v>
      </c>
      <c r="E10" s="14" t="s">
        <v>201</v>
      </c>
      <c r="F10" s="13" t="s">
        <v>191</v>
      </c>
      <c r="G10" s="24" t="s">
        <v>145</v>
      </c>
      <c r="H10" s="25" t="s">
        <v>136</v>
      </c>
      <c r="I10" s="24" t="s">
        <v>149</v>
      </c>
      <c r="J10" s="26"/>
      <c r="K10" s="15" t="str">
        <f>"40,0"</f>
        <v>40,0</v>
      </c>
      <c r="L10" s="15" t="str">
        <f>"33,3140"</f>
        <v>33,3140</v>
      </c>
      <c r="M10" s="13" t="s">
        <v>88</v>
      </c>
    </row>
    <row r="11" spans="1:13">
      <c r="A11" s="5"/>
      <c r="B11" s="5"/>
      <c r="C11" s="5"/>
      <c r="D11" s="5"/>
      <c r="E11" s="16"/>
      <c r="F11" s="5"/>
      <c r="G11" s="17"/>
      <c r="H11" s="17"/>
      <c r="I11" s="17"/>
      <c r="J11" s="17"/>
      <c r="K11" s="6"/>
      <c r="L11" s="6"/>
      <c r="M11" s="5"/>
    </row>
    <row r="12" spans="1:13" ht="16">
      <c r="A12" s="70" t="s">
        <v>38</v>
      </c>
      <c r="B12" s="70"/>
      <c r="C12" s="70"/>
      <c r="D12" s="70"/>
      <c r="E12" s="71"/>
      <c r="F12" s="70"/>
      <c r="G12" s="70"/>
      <c r="H12" s="70"/>
      <c r="I12" s="70"/>
      <c r="J12" s="70"/>
      <c r="K12" s="6"/>
      <c r="L12" s="6"/>
      <c r="M12" s="5"/>
    </row>
    <row r="13" spans="1:13">
      <c r="A13" s="23" t="s">
        <v>64</v>
      </c>
      <c r="B13" s="10" t="s">
        <v>158</v>
      </c>
      <c r="C13" s="10" t="s">
        <v>180</v>
      </c>
      <c r="D13" s="10" t="s">
        <v>157</v>
      </c>
      <c r="E13" s="11" t="s">
        <v>201</v>
      </c>
      <c r="F13" s="10" t="s">
        <v>191</v>
      </c>
      <c r="G13" s="21" t="s">
        <v>82</v>
      </c>
      <c r="H13" s="21" t="s">
        <v>125</v>
      </c>
      <c r="I13" s="21" t="s">
        <v>140</v>
      </c>
      <c r="J13" s="22" t="s">
        <v>151</v>
      </c>
      <c r="K13" s="12" t="str">
        <f>"57,5"</f>
        <v>57,5</v>
      </c>
      <c r="L13" s="12" t="str">
        <f>"43,1969"</f>
        <v>43,1969</v>
      </c>
      <c r="M13" s="10" t="s">
        <v>119</v>
      </c>
    </row>
    <row r="14" spans="1:13">
      <c r="A14" s="26" t="s">
        <v>114</v>
      </c>
      <c r="B14" s="13" t="s">
        <v>156</v>
      </c>
      <c r="C14" s="13" t="s">
        <v>181</v>
      </c>
      <c r="D14" s="13" t="s">
        <v>155</v>
      </c>
      <c r="E14" s="14" t="s">
        <v>201</v>
      </c>
      <c r="F14" s="13" t="s">
        <v>191</v>
      </c>
      <c r="G14" s="25" t="s">
        <v>154</v>
      </c>
      <c r="H14" s="25" t="s">
        <v>145</v>
      </c>
      <c r="I14" s="25" t="s">
        <v>144</v>
      </c>
      <c r="J14" s="26"/>
      <c r="K14" s="15" t="str">
        <f>"37,5"</f>
        <v>37,5</v>
      </c>
      <c r="L14" s="15" t="str">
        <f>"30,7406"</f>
        <v>30,7406</v>
      </c>
      <c r="M14" s="13" t="s">
        <v>88</v>
      </c>
    </row>
    <row r="15" spans="1:13">
      <c r="A15" s="5"/>
      <c r="B15" s="5"/>
      <c r="C15" s="5"/>
      <c r="D15" s="5"/>
      <c r="E15" s="16"/>
      <c r="F15" s="5"/>
      <c r="G15" s="17"/>
      <c r="H15" s="17"/>
      <c r="I15" s="17"/>
      <c r="J15" s="17"/>
      <c r="K15" s="6"/>
      <c r="L15" s="6"/>
      <c r="M15" s="5"/>
    </row>
    <row r="16" spans="1:13" ht="16">
      <c r="A16" s="70" t="s">
        <v>92</v>
      </c>
      <c r="B16" s="70"/>
      <c r="C16" s="70"/>
      <c r="D16" s="70"/>
      <c r="E16" s="71"/>
      <c r="F16" s="70"/>
      <c r="G16" s="70"/>
      <c r="H16" s="70"/>
      <c r="I16" s="70"/>
      <c r="J16" s="70"/>
      <c r="K16" s="6"/>
      <c r="L16" s="6"/>
      <c r="M16" s="5"/>
    </row>
    <row r="17" spans="1:13">
      <c r="A17" s="23" t="s">
        <v>64</v>
      </c>
      <c r="B17" s="10" t="s">
        <v>153</v>
      </c>
      <c r="C17" s="10" t="s">
        <v>182</v>
      </c>
      <c r="D17" s="10" t="s">
        <v>152</v>
      </c>
      <c r="E17" s="11" t="s">
        <v>201</v>
      </c>
      <c r="F17" s="10" t="s">
        <v>190</v>
      </c>
      <c r="G17" s="21" t="s">
        <v>82</v>
      </c>
      <c r="H17" s="21" t="s">
        <v>125</v>
      </c>
      <c r="I17" s="21" t="s">
        <v>140</v>
      </c>
      <c r="J17" s="22" t="s">
        <v>151</v>
      </c>
      <c r="K17" s="12" t="str">
        <f>"57,5"</f>
        <v>57,5</v>
      </c>
      <c r="L17" s="12" t="str">
        <f>"40,4886"</f>
        <v>40,4886</v>
      </c>
      <c r="M17" s="10" t="s">
        <v>88</v>
      </c>
    </row>
    <row r="18" spans="1:13">
      <c r="A18" s="27" t="s">
        <v>114</v>
      </c>
      <c r="B18" s="28" t="s">
        <v>150</v>
      </c>
      <c r="C18" s="28" t="s">
        <v>183</v>
      </c>
      <c r="D18" s="28" t="s">
        <v>94</v>
      </c>
      <c r="E18" s="29" t="s">
        <v>201</v>
      </c>
      <c r="F18" s="28" t="s">
        <v>191</v>
      </c>
      <c r="G18" s="31" t="s">
        <v>149</v>
      </c>
      <c r="H18" s="31" t="s">
        <v>81</v>
      </c>
      <c r="I18" s="30" t="s">
        <v>135</v>
      </c>
      <c r="J18" s="27"/>
      <c r="K18" s="32" t="str">
        <f>"45,0"</f>
        <v>45,0</v>
      </c>
      <c r="L18" s="32" t="str">
        <f>"31,6193"</f>
        <v>31,6193</v>
      </c>
      <c r="M18" s="28" t="s">
        <v>88</v>
      </c>
    </row>
    <row r="19" spans="1:13">
      <c r="A19" s="27" t="s">
        <v>148</v>
      </c>
      <c r="B19" s="28" t="s">
        <v>147</v>
      </c>
      <c r="C19" s="28" t="s">
        <v>184</v>
      </c>
      <c r="D19" s="28" t="s">
        <v>146</v>
      </c>
      <c r="E19" s="29" t="s">
        <v>201</v>
      </c>
      <c r="F19" s="28" t="s">
        <v>191</v>
      </c>
      <c r="G19" s="31" t="s">
        <v>145</v>
      </c>
      <c r="H19" s="30" t="s">
        <v>144</v>
      </c>
      <c r="I19" s="31" t="s">
        <v>144</v>
      </c>
      <c r="J19" s="27"/>
      <c r="K19" s="32" t="str">
        <f>"37,5"</f>
        <v>37,5</v>
      </c>
      <c r="L19" s="32" t="str">
        <f>"26,8969"</f>
        <v>26,8969</v>
      </c>
      <c r="M19" s="28" t="s">
        <v>88</v>
      </c>
    </row>
    <row r="20" spans="1:13">
      <c r="A20" s="27" t="s">
        <v>64</v>
      </c>
      <c r="B20" s="28" t="s">
        <v>143</v>
      </c>
      <c r="C20" s="28" t="s">
        <v>142</v>
      </c>
      <c r="D20" s="28" t="s">
        <v>141</v>
      </c>
      <c r="E20" s="29" t="s">
        <v>195</v>
      </c>
      <c r="F20" s="28" t="s">
        <v>191</v>
      </c>
      <c r="G20" s="31" t="s">
        <v>82</v>
      </c>
      <c r="H20" s="31" t="s">
        <v>126</v>
      </c>
      <c r="I20" s="31" t="s">
        <v>125</v>
      </c>
      <c r="J20" s="30" t="s">
        <v>140</v>
      </c>
      <c r="K20" s="32" t="str">
        <f>"55,0"</f>
        <v>55,0</v>
      </c>
      <c r="L20" s="32" t="str">
        <f>"37,9060"</f>
        <v>37,9060</v>
      </c>
      <c r="M20" s="28" t="s">
        <v>111</v>
      </c>
    </row>
    <row r="21" spans="1:13">
      <c r="A21" s="26" t="s">
        <v>114</v>
      </c>
      <c r="B21" s="13" t="s">
        <v>139</v>
      </c>
      <c r="C21" s="13" t="s">
        <v>138</v>
      </c>
      <c r="D21" s="13" t="s">
        <v>137</v>
      </c>
      <c r="E21" s="14" t="s">
        <v>195</v>
      </c>
      <c r="F21" s="13" t="s">
        <v>190</v>
      </c>
      <c r="G21" s="25" t="s">
        <v>136</v>
      </c>
      <c r="H21" s="25" t="s">
        <v>135</v>
      </c>
      <c r="I21" s="24" t="s">
        <v>82</v>
      </c>
      <c r="J21" s="26"/>
      <c r="K21" s="15" t="str">
        <f>"47,5"</f>
        <v>47,5</v>
      </c>
      <c r="L21" s="15" t="str">
        <f>"33,6252"</f>
        <v>33,6252</v>
      </c>
      <c r="M21" s="13" t="s">
        <v>111</v>
      </c>
    </row>
    <row r="22" spans="1:13">
      <c r="A22" s="5"/>
      <c r="B22" s="5"/>
      <c r="C22" s="5"/>
      <c r="D22" s="5"/>
      <c r="E22" s="16"/>
      <c r="F22" s="5"/>
      <c r="G22" s="17"/>
      <c r="H22" s="17"/>
      <c r="I22" s="17"/>
      <c r="J22" s="17"/>
      <c r="K22" s="6"/>
      <c r="L22" s="6"/>
      <c r="M22" s="5"/>
    </row>
    <row r="23" spans="1:13" ht="16">
      <c r="A23" s="70" t="s">
        <v>10</v>
      </c>
      <c r="B23" s="70"/>
      <c r="C23" s="70"/>
      <c r="D23" s="70"/>
      <c r="E23" s="71"/>
      <c r="F23" s="70"/>
      <c r="G23" s="70"/>
      <c r="H23" s="70"/>
      <c r="I23" s="70"/>
      <c r="J23" s="70"/>
      <c r="K23" s="6"/>
      <c r="L23" s="6"/>
      <c r="M23" s="5"/>
    </row>
    <row r="24" spans="1:13">
      <c r="A24" s="23" t="s">
        <v>64</v>
      </c>
      <c r="B24" s="10" t="s">
        <v>69</v>
      </c>
      <c r="C24" s="10" t="s">
        <v>185</v>
      </c>
      <c r="D24" s="10" t="s">
        <v>48</v>
      </c>
      <c r="E24" s="11" t="s">
        <v>201</v>
      </c>
      <c r="F24" s="10" t="s">
        <v>190</v>
      </c>
      <c r="G24" s="21" t="s">
        <v>125</v>
      </c>
      <c r="H24" s="21" t="s">
        <v>33</v>
      </c>
      <c r="I24" s="22" t="s">
        <v>34</v>
      </c>
      <c r="J24" s="23"/>
      <c r="K24" s="12" t="str">
        <f>"62,5"</f>
        <v>62,5</v>
      </c>
      <c r="L24" s="12" t="str">
        <f>"41,0438"</f>
        <v>41,0438</v>
      </c>
      <c r="M24" s="10" t="s">
        <v>188</v>
      </c>
    </row>
    <row r="25" spans="1:13">
      <c r="A25" s="26" t="s">
        <v>64</v>
      </c>
      <c r="B25" s="13" t="s">
        <v>134</v>
      </c>
      <c r="C25" s="13" t="s">
        <v>133</v>
      </c>
      <c r="D25" s="13" t="s">
        <v>132</v>
      </c>
      <c r="E25" s="14" t="s">
        <v>195</v>
      </c>
      <c r="F25" s="13" t="s">
        <v>190</v>
      </c>
      <c r="G25" s="25" t="s">
        <v>82</v>
      </c>
      <c r="H25" s="25" t="s">
        <v>126</v>
      </c>
      <c r="I25" s="25" t="s">
        <v>125</v>
      </c>
      <c r="J25" s="26"/>
      <c r="K25" s="15" t="str">
        <f>"55,0"</f>
        <v>55,0</v>
      </c>
      <c r="L25" s="15" t="str">
        <f>"36,2422"</f>
        <v>36,2422</v>
      </c>
      <c r="M25" s="13" t="s">
        <v>188</v>
      </c>
    </row>
    <row r="26" spans="1:13">
      <c r="A26" s="5"/>
      <c r="B26" s="5"/>
      <c r="C26" s="5"/>
      <c r="D26" s="5"/>
      <c r="E26" s="16"/>
      <c r="F26" s="5"/>
      <c r="G26" s="17"/>
      <c r="H26" s="17"/>
      <c r="I26" s="17"/>
      <c r="J26" s="17"/>
      <c r="K26" s="6"/>
      <c r="L26" s="6"/>
      <c r="M26" s="5"/>
    </row>
    <row r="27" spans="1:13" ht="16">
      <c r="A27" s="70" t="s">
        <v>59</v>
      </c>
      <c r="B27" s="70"/>
      <c r="C27" s="70"/>
      <c r="D27" s="70"/>
      <c r="E27" s="71"/>
      <c r="F27" s="70"/>
      <c r="G27" s="70"/>
      <c r="H27" s="70"/>
      <c r="I27" s="70"/>
      <c r="J27" s="70"/>
      <c r="K27" s="6"/>
      <c r="L27" s="6"/>
      <c r="M27" s="5"/>
    </row>
    <row r="28" spans="1:13">
      <c r="A28" s="23" t="s">
        <v>64</v>
      </c>
      <c r="B28" s="10" t="s">
        <v>91</v>
      </c>
      <c r="C28" s="10" t="s">
        <v>83</v>
      </c>
      <c r="D28" s="10" t="s">
        <v>84</v>
      </c>
      <c r="E28" s="11" t="s">
        <v>195</v>
      </c>
      <c r="F28" s="10" t="s">
        <v>190</v>
      </c>
      <c r="G28" s="22" t="s">
        <v>131</v>
      </c>
      <c r="H28" s="21" t="s">
        <v>127</v>
      </c>
      <c r="I28" s="21" t="s">
        <v>75</v>
      </c>
      <c r="J28" s="23"/>
      <c r="K28" s="12" t="str">
        <f>"80,0"</f>
        <v>80,0</v>
      </c>
      <c r="L28" s="12" t="str">
        <f>"48,4280"</f>
        <v>48,4280</v>
      </c>
      <c r="M28" s="10" t="s">
        <v>188</v>
      </c>
    </row>
    <row r="29" spans="1:13">
      <c r="A29" s="26" t="s">
        <v>114</v>
      </c>
      <c r="B29" s="13" t="s">
        <v>130</v>
      </c>
      <c r="C29" s="13" t="s">
        <v>129</v>
      </c>
      <c r="D29" s="13" t="s">
        <v>128</v>
      </c>
      <c r="E29" s="14" t="s">
        <v>195</v>
      </c>
      <c r="F29" s="13" t="s">
        <v>190</v>
      </c>
      <c r="G29" s="25" t="s">
        <v>27</v>
      </c>
      <c r="H29" s="25" t="s">
        <v>127</v>
      </c>
      <c r="I29" s="24" t="s">
        <v>75</v>
      </c>
      <c r="J29" s="26"/>
      <c r="K29" s="15" t="str">
        <f>"77,5"</f>
        <v>77,5</v>
      </c>
      <c r="L29" s="15" t="str">
        <f>"45,7405"</f>
        <v>45,7405</v>
      </c>
      <c r="M29" s="13" t="s">
        <v>188</v>
      </c>
    </row>
    <row r="30" spans="1:13">
      <c r="A30" s="5"/>
      <c r="B30" s="5"/>
      <c r="C30" s="5"/>
      <c r="D30" s="5"/>
      <c r="E30" s="16"/>
      <c r="F30" s="5"/>
      <c r="G30" s="17"/>
      <c r="H30" s="17"/>
      <c r="I30" s="17"/>
      <c r="J30" s="17"/>
      <c r="K30" s="6"/>
      <c r="L30" s="6"/>
      <c r="M30" s="5"/>
    </row>
    <row r="31" spans="1:13" ht="16">
      <c r="A31" s="70" t="s">
        <v>106</v>
      </c>
      <c r="B31" s="70"/>
      <c r="C31" s="70"/>
      <c r="D31" s="70"/>
      <c r="E31" s="71"/>
      <c r="F31" s="70"/>
      <c r="G31" s="70"/>
      <c r="H31" s="70"/>
      <c r="I31" s="70"/>
      <c r="J31" s="70"/>
      <c r="K31" s="6"/>
      <c r="L31" s="6"/>
      <c r="M31" s="5"/>
    </row>
    <row r="32" spans="1:13">
      <c r="A32" s="19" t="s">
        <v>64</v>
      </c>
      <c r="B32" s="7" t="s">
        <v>113</v>
      </c>
      <c r="C32" s="7" t="s">
        <v>108</v>
      </c>
      <c r="D32" s="7" t="s">
        <v>107</v>
      </c>
      <c r="E32" s="8" t="s">
        <v>195</v>
      </c>
      <c r="F32" s="7" t="s">
        <v>190</v>
      </c>
      <c r="G32" s="18" t="s">
        <v>126</v>
      </c>
      <c r="H32" s="20" t="s">
        <v>125</v>
      </c>
      <c r="I32" s="20" t="s">
        <v>125</v>
      </c>
      <c r="J32" s="19"/>
      <c r="K32" s="9" t="str">
        <f>"52,5"</f>
        <v>52,5</v>
      </c>
      <c r="L32" s="9" t="str">
        <f>"30,2111"</f>
        <v>30,2111</v>
      </c>
      <c r="M32" s="7" t="s">
        <v>188</v>
      </c>
    </row>
    <row r="33" spans="1:13">
      <c r="A33" s="5"/>
      <c r="B33" s="5"/>
      <c r="C33" s="5"/>
      <c r="D33" s="5"/>
      <c r="E33" s="16"/>
      <c r="F33" s="5"/>
      <c r="G33" s="17"/>
      <c r="H33" s="17"/>
      <c r="I33" s="17"/>
      <c r="J33" s="17"/>
      <c r="K33" s="6"/>
      <c r="L33" s="6"/>
      <c r="M33" s="5"/>
    </row>
  </sheetData>
  <mergeCells count="18">
    <mergeCell ref="A27:J27"/>
    <mergeCell ref="A31:J31"/>
    <mergeCell ref="B3:B4"/>
    <mergeCell ref="A5:J5"/>
    <mergeCell ref="A8:J8"/>
    <mergeCell ref="A12:J12"/>
    <mergeCell ref="A16:J16"/>
    <mergeCell ref="A23:J23"/>
    <mergeCell ref="E3:E4"/>
    <mergeCell ref="K3:K4"/>
    <mergeCell ref="L3:L4"/>
    <mergeCell ref="A1:M2"/>
    <mergeCell ref="G3:J3"/>
    <mergeCell ref="A3:A4"/>
    <mergeCell ref="C3:C4"/>
    <mergeCell ref="D3:D4"/>
    <mergeCell ref="M3:M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WRPF ПЛ без экипировки</vt:lpstr>
      <vt:lpstr>WRPF Жим лежа без экип</vt:lpstr>
      <vt:lpstr>WRPF Тяга без экипировки</vt:lpstr>
      <vt:lpstr>WRPF Строгий подъём на бицепс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Microsoft Office User</cp:lastModifiedBy>
  <cp:lastPrinted>2015-07-16T19:10:53Z</cp:lastPrinted>
  <dcterms:created xsi:type="dcterms:W3CDTF">2002-06-16T13:36:44Z</dcterms:created>
  <dcterms:modified xsi:type="dcterms:W3CDTF">2025-12-24T15:07:18Z</dcterms:modified>
</cp:coreProperties>
</file>