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й/"/>
    </mc:Choice>
  </mc:AlternateContent>
  <xr:revisionPtr revIDLastSave="0" documentId="13_ncr:1_{6D1F215D-2800-9D4B-AD2D-74DB83237044}" xr6:coauthVersionLast="45" xr6:coauthVersionMax="45" xr10:uidLastSave="{00000000-0000-0000-0000-000000000000}"/>
  <bookViews>
    <workbookView xWindow="480" yWindow="460" windowWidth="28320" windowHeight="15300" activeTab="2" xr2:uid="{00000000-000D-0000-FFFF-FFFF00000000}"/>
  </bookViews>
  <sheets>
    <sheet name="IPL Жим без экипировки" sheetId="5" r:id="rId1"/>
    <sheet name="СПР Жим софт однопетельная" sheetId="8" r:id="rId2"/>
    <sheet name="СПР Жим софт многопетельная" sheetId="9" r:id="rId3"/>
  </sheets>
  <definedNames>
    <definedName name="_FilterDatabase" localSheetId="0" hidden="1">'IPL Жим без экипировки'!$A$1:$K$3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9" l="1"/>
  <c r="K16" i="9"/>
  <c r="L15" i="9"/>
  <c r="K15" i="9"/>
  <c r="L12" i="9"/>
  <c r="K12" i="9"/>
  <c r="L9" i="9"/>
  <c r="L6" i="9"/>
  <c r="K6" i="9"/>
  <c r="L16" i="8"/>
  <c r="K16" i="8"/>
  <c r="L13" i="8"/>
  <c r="K13" i="8"/>
  <c r="L12" i="8"/>
  <c r="K12" i="8"/>
  <c r="L9" i="8"/>
  <c r="K9" i="8"/>
  <c r="L6" i="8"/>
  <c r="K6" i="8"/>
  <c r="L67" i="5"/>
  <c r="K67" i="5"/>
  <c r="L64" i="5"/>
  <c r="K64" i="5"/>
  <c r="L63" i="5"/>
  <c r="K63" i="5"/>
  <c r="L62" i="5"/>
  <c r="K62" i="5"/>
  <c r="L59" i="5"/>
  <c r="K59" i="5"/>
  <c r="L58" i="5"/>
  <c r="K58" i="5"/>
  <c r="L57" i="5"/>
  <c r="K57" i="5"/>
  <c r="L56" i="5"/>
  <c r="K56" i="5"/>
  <c r="L55" i="5"/>
  <c r="K55" i="5"/>
  <c r="L54" i="5"/>
  <c r="K54" i="5"/>
  <c r="L51" i="5"/>
  <c r="K51" i="5"/>
  <c r="L50" i="5"/>
  <c r="K50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6" i="5"/>
  <c r="K36" i="5"/>
  <c r="L37" i="5"/>
  <c r="K37" i="5"/>
  <c r="L35" i="5"/>
  <c r="K35" i="5"/>
  <c r="L34" i="5"/>
  <c r="K34" i="5"/>
  <c r="L33" i="5"/>
  <c r="K33" i="5"/>
  <c r="L30" i="5"/>
  <c r="K30" i="5"/>
  <c r="L29" i="5"/>
  <c r="K29" i="5"/>
  <c r="L28" i="5"/>
  <c r="K28" i="5"/>
  <c r="L27" i="5"/>
  <c r="K27" i="5"/>
  <c r="L26" i="5"/>
  <c r="L23" i="5"/>
  <c r="K23" i="5"/>
  <c r="L22" i="5"/>
  <c r="K22" i="5"/>
  <c r="L19" i="5"/>
  <c r="K19" i="5"/>
  <c r="L16" i="5"/>
  <c r="K16" i="5"/>
  <c r="L13" i="5"/>
  <c r="K13" i="5"/>
  <c r="L10" i="5"/>
  <c r="K10" i="5"/>
  <c r="L7" i="5"/>
  <c r="K7" i="5"/>
  <c r="L6" i="5"/>
  <c r="K6" i="5"/>
</calcChain>
</file>

<file path=xl/sharedStrings.xml><?xml version="1.0" encoding="utf-8"?>
<sst xmlns="http://schemas.openxmlformats.org/spreadsheetml/2006/main" count="557" uniqueCount="269">
  <si>
    <t>ФИО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</si>
  <si>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</si>
  <si>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</si>
  <si>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</si>
  <si>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</si>
  <si>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</si>
  <si>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</si>
  <si>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52</t>
  </si>
  <si>
    <t>Кремнева Дарья</t>
  </si>
  <si>
    <t>48,70</t>
  </si>
  <si>
    <t xml:space="preserve">Звенигород/Московская область </t>
  </si>
  <si>
    <t>40,0</t>
  </si>
  <si>
    <t>42,5</t>
  </si>
  <si>
    <t>45,0</t>
  </si>
  <si>
    <t>Кафтанова Юлия</t>
  </si>
  <si>
    <t>Открытая (13.02.1996)/25</t>
  </si>
  <si>
    <t>52,00</t>
  </si>
  <si>
    <t xml:space="preserve">Москва </t>
  </si>
  <si>
    <t>37,5</t>
  </si>
  <si>
    <t>ВЕСОВАЯ КАТЕГОРИЯ   82.5</t>
  </si>
  <si>
    <t>Заволокина Жанна</t>
  </si>
  <si>
    <t>82,50</t>
  </si>
  <si>
    <t xml:space="preserve">Балашиха/Московская область </t>
  </si>
  <si>
    <t>50,0</t>
  </si>
  <si>
    <t>60,0</t>
  </si>
  <si>
    <t>ВЕСОВАЯ КАТЕГОРИЯ   90</t>
  </si>
  <si>
    <t>Клинцова Мария</t>
  </si>
  <si>
    <t>Открытая (31.01.1987)/34</t>
  </si>
  <si>
    <t>89,70</t>
  </si>
  <si>
    <t>80,0</t>
  </si>
  <si>
    <t>90,0</t>
  </si>
  <si>
    <t>95,0</t>
  </si>
  <si>
    <t>ВЕСОВАЯ КАТЕГОРИЯ   56</t>
  </si>
  <si>
    <t>Байков Руслан</t>
  </si>
  <si>
    <t>55,50</t>
  </si>
  <si>
    <t>47,5</t>
  </si>
  <si>
    <t>ВЕСОВАЯ КАТЕГОРИЯ   60</t>
  </si>
  <si>
    <t>Метлов Глеб</t>
  </si>
  <si>
    <t>56,60</t>
  </si>
  <si>
    <t>ВЕСОВАЯ КАТЕГОРИЯ   67.5</t>
  </si>
  <si>
    <t>Степанов Карим</t>
  </si>
  <si>
    <t>62,50</t>
  </si>
  <si>
    <t xml:space="preserve">Лосино-Петровский/Московская область </t>
  </si>
  <si>
    <t>82,5</t>
  </si>
  <si>
    <t>Костин Герман</t>
  </si>
  <si>
    <t>61,50</t>
  </si>
  <si>
    <t xml:space="preserve">Фрязино/Московская область </t>
  </si>
  <si>
    <t>62,5</t>
  </si>
  <si>
    <t>65,0</t>
  </si>
  <si>
    <t>ВЕСОВАЯ КАТЕГОРИЯ   75</t>
  </si>
  <si>
    <t>Чернов Тимофей</t>
  </si>
  <si>
    <t>73,00</t>
  </si>
  <si>
    <t>Овсянников Денис</t>
  </si>
  <si>
    <t>72,40</t>
  </si>
  <si>
    <t>120,0</t>
  </si>
  <si>
    <t>125,0</t>
  </si>
  <si>
    <t>127,5</t>
  </si>
  <si>
    <t>Гришко Максим</t>
  </si>
  <si>
    <t>Открытая (16.11.1996)/24</t>
  </si>
  <si>
    <t>75,00</t>
  </si>
  <si>
    <t>132,5</t>
  </si>
  <si>
    <t>137,5</t>
  </si>
  <si>
    <t>140,0</t>
  </si>
  <si>
    <t>Колотушкин Евгений</t>
  </si>
  <si>
    <t>Открытая (25.11.1982)/38</t>
  </si>
  <si>
    <t>74,40</t>
  </si>
  <si>
    <t>102,5</t>
  </si>
  <si>
    <t>107,5</t>
  </si>
  <si>
    <t>Доберчук Владимир</t>
  </si>
  <si>
    <t xml:space="preserve">Монино/Московская область </t>
  </si>
  <si>
    <t>112,5</t>
  </si>
  <si>
    <t>Каланча Анатолий</t>
  </si>
  <si>
    <t>Открытая (05.01.1982)/39</t>
  </si>
  <si>
    <t>81,10</t>
  </si>
  <si>
    <t>135,0</t>
  </si>
  <si>
    <t>142,5</t>
  </si>
  <si>
    <t>150,0</t>
  </si>
  <si>
    <t>Козырев Сергей</t>
  </si>
  <si>
    <t>Открытая (07.02.1983)/38</t>
  </si>
  <si>
    <t>80,60</t>
  </si>
  <si>
    <t xml:space="preserve">Хотьково/Московская область </t>
  </si>
  <si>
    <t>130,0</t>
  </si>
  <si>
    <t>Нагоев Заур</t>
  </si>
  <si>
    <t>Открытая (14.08.1988)/32</t>
  </si>
  <si>
    <t>80,00</t>
  </si>
  <si>
    <t>100,0</t>
  </si>
  <si>
    <t>122,5</t>
  </si>
  <si>
    <t>Кочеров Александр</t>
  </si>
  <si>
    <t>81,70</t>
  </si>
  <si>
    <t>145,0</t>
  </si>
  <si>
    <t>Пронишев Евгений</t>
  </si>
  <si>
    <t>81,60</t>
  </si>
  <si>
    <t>110,0</t>
  </si>
  <si>
    <t>Новоселов Александр</t>
  </si>
  <si>
    <t>Открытая (05.12.1987)/33</t>
  </si>
  <si>
    <t>88,10</t>
  </si>
  <si>
    <t>180,0</t>
  </si>
  <si>
    <t>190,0</t>
  </si>
  <si>
    <t>Кондаков Алексей</t>
  </si>
  <si>
    <t>Открытая (22.07.1970)/50</t>
  </si>
  <si>
    <t>89,60</t>
  </si>
  <si>
    <t>157,5</t>
  </si>
  <si>
    <t>167,5</t>
  </si>
  <si>
    <t>175,0</t>
  </si>
  <si>
    <t>Аскеров Шамиль</t>
  </si>
  <si>
    <t>Открытая (01.04.1989)/32</t>
  </si>
  <si>
    <t>90,00</t>
  </si>
  <si>
    <t>155,0</t>
  </si>
  <si>
    <t>160,0</t>
  </si>
  <si>
    <t>Кирин Алексей</t>
  </si>
  <si>
    <t>Открытая (31.12.1986)/34</t>
  </si>
  <si>
    <t>Кудряшов Михаил</t>
  </si>
  <si>
    <t>85,80</t>
  </si>
  <si>
    <t>Волчанов Владислав</t>
  </si>
  <si>
    <t>87,50</t>
  </si>
  <si>
    <t xml:space="preserve">Сергиев Посад/Московская область </t>
  </si>
  <si>
    <t>170,0</t>
  </si>
  <si>
    <t>Карезин Дмитрий</t>
  </si>
  <si>
    <t>89,00</t>
  </si>
  <si>
    <t xml:space="preserve">Ногинск/Московская область </t>
  </si>
  <si>
    <t>165,0</t>
  </si>
  <si>
    <t>172,5</t>
  </si>
  <si>
    <t>Костев Николай</t>
  </si>
  <si>
    <t>84,80</t>
  </si>
  <si>
    <t>ВЕСОВАЯ КАТЕГОРИЯ   100</t>
  </si>
  <si>
    <t>Мельников Алексей</t>
  </si>
  <si>
    <t>Открытая (22.10.1987)/33</t>
  </si>
  <si>
    <t>100,00</t>
  </si>
  <si>
    <t>195,0</t>
  </si>
  <si>
    <t xml:space="preserve">Коношевич П. </t>
  </si>
  <si>
    <t>Пищев Евгений</t>
  </si>
  <si>
    <t>Открытая (06.07.1989)/31</t>
  </si>
  <si>
    <t>95,90</t>
  </si>
  <si>
    <t>ВЕСОВАЯ КАТЕГОРИЯ   110</t>
  </si>
  <si>
    <t>Морозов Павел</t>
  </si>
  <si>
    <t>101,20</t>
  </si>
  <si>
    <t>97,5</t>
  </si>
  <si>
    <t>105,0</t>
  </si>
  <si>
    <t>Тимошенко Евгений</t>
  </si>
  <si>
    <t>Открытая (12.08.1982)/38</t>
  </si>
  <si>
    <t>108,70</t>
  </si>
  <si>
    <t>162,5</t>
  </si>
  <si>
    <t>Митягин Владимир</t>
  </si>
  <si>
    <t>Открытая (16.02.1986)/35</t>
  </si>
  <si>
    <t>110,00</t>
  </si>
  <si>
    <t>Патренков Руслан</t>
  </si>
  <si>
    <t>Открытая (07.07.1990)/30</t>
  </si>
  <si>
    <t>104,00</t>
  </si>
  <si>
    <t>Буханцев Павел</t>
  </si>
  <si>
    <t>109,80</t>
  </si>
  <si>
    <t>Андреев Александр</t>
  </si>
  <si>
    <t>104,30</t>
  </si>
  <si>
    <t xml:space="preserve">Абрамов Е. </t>
  </si>
  <si>
    <t>ВЕСОВАЯ КАТЕГОРИЯ   125</t>
  </si>
  <si>
    <t>Лисютин Максим</t>
  </si>
  <si>
    <t>Открытая (24.04.1985)/36</t>
  </si>
  <si>
    <t>113,50</t>
  </si>
  <si>
    <t>220,0</t>
  </si>
  <si>
    <t>230,0</t>
  </si>
  <si>
    <t>Емельянов Николай</t>
  </si>
  <si>
    <t>Открытая (30.08.1979)/41</t>
  </si>
  <si>
    <t>119,00</t>
  </si>
  <si>
    <t>200,0</t>
  </si>
  <si>
    <t>210,0</t>
  </si>
  <si>
    <t>Чирва Дмитрий</t>
  </si>
  <si>
    <t>120,00</t>
  </si>
  <si>
    <t>70,0</t>
  </si>
  <si>
    <t>ВЕСОВАЯ КАТЕГОРИЯ   140</t>
  </si>
  <si>
    <t>Махмудов Ариф</t>
  </si>
  <si>
    <t>Мастера 50-59 (31.07.1962)/58</t>
  </si>
  <si>
    <t>138,00</t>
  </si>
  <si>
    <t xml:space="preserve">Собинка/Владимирская область </t>
  </si>
  <si>
    <t>187,5</t>
  </si>
  <si>
    <t xml:space="preserve">Абсолютный зачёт </t>
  </si>
  <si>
    <t xml:space="preserve">ФИО </t>
  </si>
  <si>
    <t xml:space="preserve">Возрастная группа </t>
  </si>
  <si>
    <t xml:space="preserve">Результат </t>
  </si>
  <si>
    <t xml:space="preserve">Gloss </t>
  </si>
  <si>
    <t xml:space="preserve">Открытая </t>
  </si>
  <si>
    <t>90</t>
  </si>
  <si>
    <t xml:space="preserve">Мастера </t>
  </si>
  <si>
    <t>125</t>
  </si>
  <si>
    <t>128,3285</t>
  </si>
  <si>
    <t>121,4400</t>
  </si>
  <si>
    <t>111,4650</t>
  </si>
  <si>
    <t xml:space="preserve">Мастера 60-69 </t>
  </si>
  <si>
    <t>138,4578</t>
  </si>
  <si>
    <t xml:space="preserve">Мастера 50-59 </t>
  </si>
  <si>
    <t>140</t>
  </si>
  <si>
    <t>134,1474</t>
  </si>
  <si>
    <t>120,0553</t>
  </si>
  <si>
    <t>Результат</t>
  </si>
  <si>
    <t>1</t>
  </si>
  <si>
    <t/>
  </si>
  <si>
    <t>-</t>
  </si>
  <si>
    <t>2</t>
  </si>
  <si>
    <t>3</t>
  </si>
  <si>
    <t>4</t>
  </si>
  <si>
    <t>Корольков Алексей</t>
  </si>
  <si>
    <t>Открытая (02.04.1990)/31</t>
  </si>
  <si>
    <t>81,20</t>
  </si>
  <si>
    <t>Семенов Роман</t>
  </si>
  <si>
    <t>Открытая (12.11.1979)/41</t>
  </si>
  <si>
    <t>98,10</t>
  </si>
  <si>
    <t>280,0</t>
  </si>
  <si>
    <t>292,5</t>
  </si>
  <si>
    <t>295,0</t>
  </si>
  <si>
    <t>300,0</t>
  </si>
  <si>
    <t>Илюшин Руслан</t>
  </si>
  <si>
    <t>Открытая (25.02.1991)/30</t>
  </si>
  <si>
    <t>92,50</t>
  </si>
  <si>
    <t xml:space="preserve">Орехово-Зуево/Московская область </t>
  </si>
  <si>
    <t>265,0</t>
  </si>
  <si>
    <t>275,0</t>
  </si>
  <si>
    <t>250,0</t>
  </si>
  <si>
    <t>270,0</t>
  </si>
  <si>
    <t>Абрамова Екатерина</t>
  </si>
  <si>
    <t>Открытая (04.06.1985)/35</t>
  </si>
  <si>
    <t>370,0</t>
  </si>
  <si>
    <t>Беспаликов Валерий</t>
  </si>
  <si>
    <t>Открытая (07.04.1981)/40</t>
  </si>
  <si>
    <t>103,30</t>
  </si>
  <si>
    <t xml:space="preserve">Раменское/Московская область </t>
  </si>
  <si>
    <t>330,0</t>
  </si>
  <si>
    <t>352,5</t>
  </si>
  <si>
    <t>360,0</t>
  </si>
  <si>
    <t>390,0</t>
  </si>
  <si>
    <t>Василенко Дмитрий</t>
  </si>
  <si>
    <t>Открытая (03.06.1975)/45</t>
  </si>
  <si>
    <t>121,00</t>
  </si>
  <si>
    <t>380,0</t>
  </si>
  <si>
    <t xml:space="preserve">Семенов А. </t>
  </si>
  <si>
    <t>Юниорки 20-23 (04.04.2001)/20</t>
  </si>
  <si>
    <t>Юниоры 20-23 (27.11.1998)/22</t>
  </si>
  <si>
    <t>Открытый турнир на призы спортивного клуба "Mount"
СПР Жим лежа в однопетельной софт экипировке
Монино/Московская область, 23 мая 2021 года</t>
  </si>
  <si>
    <t>Открытый турнир на призы спортивного клуба "Mount"
СПР Жим лежа в многопетельной софт экипировке
Монино/Московская область, 23 мая 2021 года</t>
  </si>
  <si>
    <t>Юноши 15-19 (14.06.2007)/13</t>
  </si>
  <si>
    <t>Юноши 15-19 (20.06.2008)/12</t>
  </si>
  <si>
    <t>Юноши 15-19 (02.09.2004)/16</t>
  </si>
  <si>
    <t>Юноши 15-19 (01.12.2002)/18</t>
  </si>
  <si>
    <t>Юноши 15-19 (07.07.2004)/16</t>
  </si>
  <si>
    <t>Юноши 15-19 (24.08.2006)/14</t>
  </si>
  <si>
    <t>Мастера 45-49 (01.01.1975)/46</t>
  </si>
  <si>
    <t>Мастера 40-44 (30.08.1979)/41</t>
  </si>
  <si>
    <t>Мастера 40-44 (26.04.1978)/43</t>
  </si>
  <si>
    <t>Мастера 45-49 (23.05.1976)/45</t>
  </si>
  <si>
    <t>Мастера 40-44 (22.01.1981)/40</t>
  </si>
  <si>
    <t>Мастера 45-49 (31.10.1975)/45</t>
  </si>
  <si>
    <t>Мастера 50-54 (07.01.1970)/51</t>
  </si>
  <si>
    <t>Мастера 60-64 (17.12.1959)/61</t>
  </si>
  <si>
    <t>Мастера 50-54 (02.09.1969)/51</t>
  </si>
  <si>
    <t>Мастера 50-54 (23.09.1970)/50</t>
  </si>
  <si>
    <t>Мастера 65-69 (02.12.1952)/68</t>
  </si>
  <si>
    <t>Мастера 55-59 (31.07.1962)/58</t>
  </si>
  <si>
    <t>Весовая категория</t>
  </si>
  <si>
    <t>Открытый турнир на призы спортивного клуба "Mount"
IPL Жим лежа без экипировки
Монино/Московская область, 23 мая 2021 года</t>
  </si>
  <si>
    <t>Семенов А.</t>
  </si>
  <si>
    <t>№</t>
  </si>
  <si>
    <t xml:space="preserve">
Дата рождения/Возраст</t>
  </si>
  <si>
    <t>Возрастная группа</t>
  </si>
  <si>
    <t>O</t>
  </si>
  <si>
    <t>J</t>
  </si>
  <si>
    <t>M2</t>
  </si>
  <si>
    <t>T</t>
  </si>
  <si>
    <t>M1</t>
  </si>
  <si>
    <t>M3</t>
  </si>
  <si>
    <t>M5</t>
  </si>
  <si>
    <t>M6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</si>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</sst>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M82"/>
  <sheetViews>
    <sheetView workbookViewId="0">
      <selection activeCell="F71" sqref="F71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9" width="5.5" style="6" customWidth="1"/>
    <col min="10" max="10" width="4.83203125" style="6" customWidth="1"/>
    <col min="11" max="11" width="10.5" style="45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6" t="s">
        <v>255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257</v>
      </c>
      <c r="B3" s="71" t="s">
        <v>0</v>
      </c>
      <c r="C3" s="66" t="s">
        <v>258</v>
      </c>
      <c r="D3" s="66" t="s">
        <v>5</v>
      </c>
      <c r="E3" s="54" t="s">
        <v>259</v>
      </c>
      <c r="F3" s="54" t="s">
        <v>4</v>
      </c>
      <c r="G3" s="54" t="s">
        <v>6</v>
      </c>
      <c r="H3" s="54"/>
      <c r="I3" s="54"/>
      <c r="J3" s="54"/>
      <c r="K3" s="52" t="s">
        <v>191</v>
      </c>
      <c r="L3" s="54" t="s">
        <v>2</v>
      </c>
      <c r="M3" s="67" t="s">
        <v>1</v>
      </c>
    </row>
    <row r="4" spans="1:13" s="1" customFormat="1" ht="21" customHeight="1" thickBot="1">
      <c r="A4" s="65"/>
      <c r="B4" s="72"/>
      <c r="C4" s="55"/>
      <c r="D4" s="55"/>
      <c r="E4" s="55"/>
      <c r="F4" s="55"/>
      <c r="G4" s="4">
        <v>1</v>
      </c>
      <c r="H4" s="4">
        <v>2</v>
      </c>
      <c r="I4" s="4">
        <v>3</v>
      </c>
      <c r="J4" s="4" t="s">
        <v>3</v>
      </c>
      <c r="K4" s="53"/>
      <c r="L4" s="55"/>
      <c r="M4" s="68"/>
    </row>
    <row r="5" spans="1:13" ht="16">
      <c r="A5" s="73" t="s">
        <v>7</v>
      </c>
      <c r="B5" s="73"/>
      <c r="C5" s="74"/>
      <c r="D5" s="74"/>
      <c r="E5" s="74"/>
      <c r="F5" s="74"/>
      <c r="G5" s="74"/>
      <c r="H5" s="74"/>
      <c r="I5" s="74"/>
      <c r="J5" s="74"/>
    </row>
    <row r="6" spans="1:13">
      <c r="A6" s="8" t="s">
        <v>192</v>
      </c>
      <c r="B6" s="7" t="s">
        <v>8</v>
      </c>
      <c r="C6" s="7" t="s">
        <v>232</v>
      </c>
      <c r="D6" s="7" t="s">
        <v>9</v>
      </c>
      <c r="E6" s="7" t="s">
        <v>261</v>
      </c>
      <c r="F6" s="7" t="s">
        <v>10</v>
      </c>
      <c r="G6" s="19" t="s">
        <v>11</v>
      </c>
      <c r="H6" s="19" t="s">
        <v>12</v>
      </c>
      <c r="I6" s="20" t="s">
        <v>13</v>
      </c>
      <c r="J6" s="8"/>
      <c r="K6" s="46" t="str">
        <f>"42,5"</f>
        <v>42,5</v>
      </c>
      <c r="L6" s="8" t="str">
        <f>"49,5507"</f>
        <v>49,5507</v>
      </c>
      <c r="M6" s="7"/>
    </row>
    <row r="7" spans="1:13">
      <c r="A7" s="10" t="s">
        <v>192</v>
      </c>
      <c r="B7" s="9" t="s">
        <v>14</v>
      </c>
      <c r="C7" s="9" t="s">
        <v>15</v>
      </c>
      <c r="D7" s="9" t="s">
        <v>16</v>
      </c>
      <c r="E7" s="9" t="s">
        <v>260</v>
      </c>
      <c r="F7" s="9" t="s">
        <v>17</v>
      </c>
      <c r="G7" s="21" t="s">
        <v>18</v>
      </c>
      <c r="H7" s="21" t="s">
        <v>12</v>
      </c>
      <c r="I7" s="21" t="s">
        <v>13</v>
      </c>
      <c r="J7" s="10"/>
      <c r="K7" s="47" t="str">
        <f>"45,0"</f>
        <v>45,0</v>
      </c>
      <c r="L7" s="10" t="str">
        <f>"49,8420"</f>
        <v>49,8420</v>
      </c>
      <c r="M7" s="9"/>
    </row>
    <row r="8" spans="1:13">
      <c r="B8" s="5" t="s">
        <v>193</v>
      </c>
    </row>
    <row r="9" spans="1:13" ht="16">
      <c r="A9" s="69" t="s">
        <v>19</v>
      </c>
      <c r="B9" s="69"/>
      <c r="C9" s="70"/>
      <c r="D9" s="70"/>
      <c r="E9" s="70"/>
      <c r="F9" s="70"/>
      <c r="G9" s="70"/>
      <c r="H9" s="70"/>
      <c r="I9" s="70"/>
      <c r="J9" s="70"/>
    </row>
    <row r="10" spans="1:13">
      <c r="A10" s="12" t="s">
        <v>192</v>
      </c>
      <c r="B10" s="11" t="s">
        <v>20</v>
      </c>
      <c r="C10" s="11" t="s">
        <v>242</v>
      </c>
      <c r="D10" s="11" t="s">
        <v>21</v>
      </c>
      <c r="E10" s="11" t="s">
        <v>262</v>
      </c>
      <c r="F10" s="11" t="s">
        <v>22</v>
      </c>
      <c r="G10" s="22" t="s">
        <v>11</v>
      </c>
      <c r="H10" s="22" t="s">
        <v>23</v>
      </c>
      <c r="I10" s="23" t="s">
        <v>24</v>
      </c>
      <c r="J10" s="12"/>
      <c r="K10" s="48" t="str">
        <f>"50,0"</f>
        <v>50,0</v>
      </c>
      <c r="L10" s="12" t="str">
        <f>"42,0018"</f>
        <v>42,0018</v>
      </c>
      <c r="M10" s="11"/>
    </row>
    <row r="11" spans="1:13">
      <c r="B11" s="5" t="s">
        <v>193</v>
      </c>
    </row>
    <row r="12" spans="1:13" ht="16">
      <c r="A12" s="69" t="s">
        <v>25</v>
      </c>
      <c r="B12" s="69"/>
      <c r="C12" s="70"/>
      <c r="D12" s="70"/>
      <c r="E12" s="70"/>
      <c r="F12" s="70"/>
      <c r="G12" s="70"/>
      <c r="H12" s="70"/>
      <c r="I12" s="70"/>
      <c r="J12" s="70"/>
    </row>
    <row r="13" spans="1:13">
      <c r="A13" s="12" t="s">
        <v>192</v>
      </c>
      <c r="B13" s="11" t="s">
        <v>26</v>
      </c>
      <c r="C13" s="11" t="s">
        <v>27</v>
      </c>
      <c r="D13" s="11" t="s">
        <v>28</v>
      </c>
      <c r="E13" s="11" t="s">
        <v>260</v>
      </c>
      <c r="F13" s="11" t="s">
        <v>17</v>
      </c>
      <c r="G13" s="22" t="s">
        <v>29</v>
      </c>
      <c r="H13" s="22" t="s">
        <v>30</v>
      </c>
      <c r="I13" s="23" t="s">
        <v>31</v>
      </c>
      <c r="J13" s="12"/>
      <c r="K13" s="48" t="str">
        <f>"90,0"</f>
        <v>90,0</v>
      </c>
      <c r="L13" s="12" t="str">
        <f>"67,3830"</f>
        <v>67,3830</v>
      </c>
      <c r="M13" s="11"/>
    </row>
    <row r="14" spans="1:13">
      <c r="B14" s="5" t="s">
        <v>193</v>
      </c>
    </row>
    <row r="15" spans="1:13" ht="16">
      <c r="A15" s="69" t="s">
        <v>32</v>
      </c>
      <c r="B15" s="69"/>
      <c r="C15" s="70"/>
      <c r="D15" s="70"/>
      <c r="E15" s="70"/>
      <c r="F15" s="70"/>
      <c r="G15" s="70"/>
      <c r="H15" s="70"/>
      <c r="I15" s="70"/>
      <c r="J15" s="70"/>
    </row>
    <row r="16" spans="1:13">
      <c r="A16" s="12" t="s">
        <v>192</v>
      </c>
      <c r="B16" s="11" t="s">
        <v>33</v>
      </c>
      <c r="C16" s="11" t="s">
        <v>236</v>
      </c>
      <c r="D16" s="11" t="s">
        <v>34</v>
      </c>
      <c r="E16" s="11" t="s">
        <v>263</v>
      </c>
      <c r="F16" s="11" t="s">
        <v>17</v>
      </c>
      <c r="G16" s="22" t="s">
        <v>13</v>
      </c>
      <c r="H16" s="22" t="s">
        <v>35</v>
      </c>
      <c r="I16" s="23" t="s">
        <v>23</v>
      </c>
      <c r="J16" s="12"/>
      <c r="K16" s="48" t="str">
        <f>"47,5"</f>
        <v>47,5</v>
      </c>
      <c r="L16" s="12" t="str">
        <f>"42,7951"</f>
        <v>42,7951</v>
      </c>
      <c r="M16" s="11"/>
    </row>
    <row r="17" spans="1:13">
      <c r="B17" s="5" t="s">
        <v>193</v>
      </c>
    </row>
    <row r="18" spans="1:13" ht="16">
      <c r="A18" s="69" t="s">
        <v>36</v>
      </c>
      <c r="B18" s="69"/>
      <c r="C18" s="70"/>
      <c r="D18" s="70"/>
      <c r="E18" s="70"/>
      <c r="F18" s="70"/>
      <c r="G18" s="70"/>
      <c r="H18" s="70"/>
      <c r="I18" s="70"/>
      <c r="J18" s="70"/>
    </row>
    <row r="19" spans="1:13">
      <c r="A19" s="12" t="s">
        <v>192</v>
      </c>
      <c r="B19" s="11" t="s">
        <v>37</v>
      </c>
      <c r="C19" s="11" t="s">
        <v>237</v>
      </c>
      <c r="D19" s="11" t="s">
        <v>38</v>
      </c>
      <c r="E19" s="11" t="s">
        <v>263</v>
      </c>
      <c r="F19" s="11" t="s">
        <v>17</v>
      </c>
      <c r="G19" s="22" t="s">
        <v>13</v>
      </c>
      <c r="H19" s="22" t="s">
        <v>35</v>
      </c>
      <c r="I19" s="22" t="s">
        <v>23</v>
      </c>
      <c r="J19" s="12"/>
      <c r="K19" s="48" t="str">
        <f>"50,0"</f>
        <v>50,0</v>
      </c>
      <c r="L19" s="12" t="str">
        <f>"44,1400"</f>
        <v>44,1400</v>
      </c>
      <c r="M19" s="11"/>
    </row>
    <row r="20" spans="1:13">
      <c r="B20" s="5" t="s">
        <v>193</v>
      </c>
    </row>
    <row r="21" spans="1:13" ht="16">
      <c r="A21" s="69" t="s">
        <v>39</v>
      </c>
      <c r="B21" s="69"/>
      <c r="C21" s="70"/>
      <c r="D21" s="70"/>
      <c r="E21" s="70"/>
      <c r="F21" s="70"/>
      <c r="G21" s="70"/>
      <c r="H21" s="70"/>
      <c r="I21" s="70"/>
      <c r="J21" s="70"/>
    </row>
    <row r="22" spans="1:13">
      <c r="A22" s="8" t="s">
        <v>192</v>
      </c>
      <c r="B22" s="7" t="s">
        <v>40</v>
      </c>
      <c r="C22" s="7" t="s">
        <v>238</v>
      </c>
      <c r="D22" s="7" t="s">
        <v>41</v>
      </c>
      <c r="E22" s="7" t="s">
        <v>263</v>
      </c>
      <c r="F22" s="7" t="s">
        <v>42</v>
      </c>
      <c r="G22" s="19" t="s">
        <v>29</v>
      </c>
      <c r="H22" s="20" t="s">
        <v>43</v>
      </c>
      <c r="I22" s="19" t="s">
        <v>43</v>
      </c>
      <c r="J22" s="8"/>
      <c r="K22" s="46" t="str">
        <f>"82,5"</f>
        <v>82,5</v>
      </c>
      <c r="L22" s="8" t="str">
        <f>"66,1031"</f>
        <v>66,1031</v>
      </c>
      <c r="M22" s="7"/>
    </row>
    <row r="23" spans="1:13">
      <c r="A23" s="10" t="s">
        <v>195</v>
      </c>
      <c r="B23" s="9" t="s">
        <v>44</v>
      </c>
      <c r="C23" s="9" t="s">
        <v>239</v>
      </c>
      <c r="D23" s="9" t="s">
        <v>45</v>
      </c>
      <c r="E23" s="9" t="s">
        <v>263</v>
      </c>
      <c r="F23" s="9" t="s">
        <v>46</v>
      </c>
      <c r="G23" s="24" t="s">
        <v>47</v>
      </c>
      <c r="H23" s="21" t="s">
        <v>47</v>
      </c>
      <c r="I23" s="24" t="s">
        <v>48</v>
      </c>
      <c r="J23" s="10"/>
      <c r="K23" s="47" t="str">
        <f>"62,5"</f>
        <v>62,5</v>
      </c>
      <c r="L23" s="10" t="str">
        <f>"50,8375"</f>
        <v>50,8375</v>
      </c>
      <c r="M23" s="9"/>
    </row>
    <row r="24" spans="1:13">
      <c r="B24" s="5" t="s">
        <v>193</v>
      </c>
    </row>
    <row r="25" spans="1:13" ht="16">
      <c r="A25" s="69" t="s">
        <v>49</v>
      </c>
      <c r="B25" s="69"/>
      <c r="C25" s="70"/>
      <c r="D25" s="70"/>
      <c r="E25" s="70"/>
      <c r="F25" s="70"/>
      <c r="G25" s="70"/>
      <c r="H25" s="70"/>
      <c r="I25" s="70"/>
      <c r="J25" s="70"/>
    </row>
    <row r="26" spans="1:13">
      <c r="A26" s="8" t="s">
        <v>194</v>
      </c>
      <c r="B26" s="7" t="s">
        <v>50</v>
      </c>
      <c r="C26" s="7" t="s">
        <v>240</v>
      </c>
      <c r="D26" s="7" t="s">
        <v>51</v>
      </c>
      <c r="E26" s="7" t="s">
        <v>263</v>
      </c>
      <c r="F26" s="7" t="s">
        <v>17</v>
      </c>
      <c r="G26" s="20" t="s">
        <v>29</v>
      </c>
      <c r="H26" s="20" t="s">
        <v>29</v>
      </c>
      <c r="I26" s="8"/>
      <c r="J26" s="8"/>
      <c r="K26" s="46">
        <v>0</v>
      </c>
      <c r="L26" s="8" t="str">
        <f>"0,0000"</f>
        <v>0,0000</v>
      </c>
      <c r="M26" s="7"/>
    </row>
    <row r="27" spans="1:13">
      <c r="A27" s="14" t="s">
        <v>192</v>
      </c>
      <c r="B27" s="13" t="s">
        <v>52</v>
      </c>
      <c r="C27" s="13" t="s">
        <v>233</v>
      </c>
      <c r="D27" s="13" t="s">
        <v>53</v>
      </c>
      <c r="E27" s="13" t="s">
        <v>261</v>
      </c>
      <c r="F27" s="13" t="s">
        <v>22</v>
      </c>
      <c r="G27" s="25" t="s">
        <v>54</v>
      </c>
      <c r="H27" s="25" t="s">
        <v>55</v>
      </c>
      <c r="I27" s="25" t="s">
        <v>56</v>
      </c>
      <c r="J27" s="14"/>
      <c r="K27" s="49" t="str">
        <f>"127,5"</f>
        <v>127,5</v>
      </c>
      <c r="L27" s="14" t="str">
        <f>"90,1552"</f>
        <v>90,1552</v>
      </c>
      <c r="M27" s="13"/>
    </row>
    <row r="28" spans="1:13">
      <c r="A28" s="14" t="s">
        <v>192</v>
      </c>
      <c r="B28" s="13" t="s">
        <v>57</v>
      </c>
      <c r="C28" s="13" t="s">
        <v>58</v>
      </c>
      <c r="D28" s="13" t="s">
        <v>59</v>
      </c>
      <c r="E28" s="13" t="s">
        <v>260</v>
      </c>
      <c r="F28" s="13" t="s">
        <v>17</v>
      </c>
      <c r="G28" s="25" t="s">
        <v>60</v>
      </c>
      <c r="H28" s="25" t="s">
        <v>61</v>
      </c>
      <c r="I28" s="25" t="s">
        <v>62</v>
      </c>
      <c r="J28" s="14"/>
      <c r="K28" s="49" t="str">
        <f>"140,0"</f>
        <v>140,0</v>
      </c>
      <c r="L28" s="14" t="str">
        <f>"96,3970"</f>
        <v>96,3970</v>
      </c>
      <c r="M28" s="13"/>
    </row>
    <row r="29" spans="1:13">
      <c r="A29" s="14" t="s">
        <v>195</v>
      </c>
      <c r="B29" s="13" t="s">
        <v>63</v>
      </c>
      <c r="C29" s="13" t="s">
        <v>64</v>
      </c>
      <c r="D29" s="13" t="s">
        <v>65</v>
      </c>
      <c r="E29" s="13" t="s">
        <v>260</v>
      </c>
      <c r="F29" s="13" t="s">
        <v>17</v>
      </c>
      <c r="G29" s="25" t="s">
        <v>66</v>
      </c>
      <c r="H29" s="26" t="s">
        <v>67</v>
      </c>
      <c r="I29" s="26" t="s">
        <v>67</v>
      </c>
      <c r="J29" s="14"/>
      <c r="K29" s="49" t="str">
        <f>"102,5"</f>
        <v>102,5</v>
      </c>
      <c r="L29" s="14" t="str">
        <f>"70,9966"</f>
        <v>70,9966</v>
      </c>
      <c r="M29" s="13"/>
    </row>
    <row r="30" spans="1:13">
      <c r="A30" s="10" t="s">
        <v>192</v>
      </c>
      <c r="B30" s="9" t="s">
        <v>68</v>
      </c>
      <c r="C30" s="9" t="s">
        <v>243</v>
      </c>
      <c r="D30" s="9" t="s">
        <v>65</v>
      </c>
      <c r="E30" s="9" t="s">
        <v>264</v>
      </c>
      <c r="F30" s="9" t="s">
        <v>69</v>
      </c>
      <c r="G30" s="21" t="s">
        <v>66</v>
      </c>
      <c r="H30" s="21" t="s">
        <v>67</v>
      </c>
      <c r="I30" s="21" t="s">
        <v>70</v>
      </c>
      <c r="J30" s="10"/>
      <c r="K30" s="47" t="str">
        <f>"112,5"</f>
        <v>112,5</v>
      </c>
      <c r="L30" s="10" t="str">
        <f>"78,7024"</f>
        <v>78,7024</v>
      </c>
      <c r="M30" s="9"/>
    </row>
    <row r="31" spans="1:13">
      <c r="B31" s="5" t="s">
        <v>193</v>
      </c>
    </row>
    <row r="32" spans="1:13" ht="16">
      <c r="A32" s="69" t="s">
        <v>19</v>
      </c>
      <c r="B32" s="69"/>
      <c r="C32" s="70"/>
      <c r="D32" s="70"/>
      <c r="E32" s="70"/>
      <c r="F32" s="70"/>
      <c r="G32" s="70"/>
      <c r="H32" s="70"/>
      <c r="I32" s="70"/>
      <c r="J32" s="70"/>
    </row>
    <row r="33" spans="1:13">
      <c r="A33" s="28" t="s">
        <v>192</v>
      </c>
      <c r="B33" s="36" t="s">
        <v>71</v>
      </c>
      <c r="C33" s="36" t="s">
        <v>72</v>
      </c>
      <c r="D33" s="36" t="s">
        <v>73</v>
      </c>
      <c r="E33" s="7" t="s">
        <v>260</v>
      </c>
      <c r="F33" s="30" t="s">
        <v>17</v>
      </c>
      <c r="G33" s="29" t="s">
        <v>74</v>
      </c>
      <c r="H33" s="19" t="s">
        <v>75</v>
      </c>
      <c r="I33" s="39" t="s">
        <v>76</v>
      </c>
      <c r="J33" s="42"/>
      <c r="K33" s="50" t="str">
        <f>"142,5"</f>
        <v>142,5</v>
      </c>
      <c r="L33" s="8" t="str">
        <f>"92,8886"</f>
        <v>92,8886</v>
      </c>
      <c r="M33" s="30"/>
    </row>
    <row r="34" spans="1:13">
      <c r="A34" s="31" t="s">
        <v>195</v>
      </c>
      <c r="B34" s="37" t="s">
        <v>77</v>
      </c>
      <c r="C34" s="37" t="s">
        <v>78</v>
      </c>
      <c r="D34" s="37" t="s">
        <v>79</v>
      </c>
      <c r="E34" s="13" t="s">
        <v>260</v>
      </c>
      <c r="F34" s="32" t="s">
        <v>80</v>
      </c>
      <c r="G34" s="27" t="s">
        <v>54</v>
      </c>
      <c r="H34" s="25" t="s">
        <v>81</v>
      </c>
      <c r="I34" s="40" t="s">
        <v>74</v>
      </c>
      <c r="J34" s="43"/>
      <c r="K34" s="45" t="str">
        <f>"130,0"</f>
        <v>130,0</v>
      </c>
      <c r="L34" s="14" t="str">
        <f>"85,0850"</f>
        <v>85,0850</v>
      </c>
      <c r="M34" s="32"/>
    </row>
    <row r="35" spans="1:13">
      <c r="A35" s="31" t="s">
        <v>196</v>
      </c>
      <c r="B35" s="37" t="s">
        <v>82</v>
      </c>
      <c r="C35" s="37" t="s">
        <v>83</v>
      </c>
      <c r="D35" s="37" t="s">
        <v>84</v>
      </c>
      <c r="E35" s="13" t="s">
        <v>260</v>
      </c>
      <c r="F35" s="32" t="s">
        <v>17</v>
      </c>
      <c r="G35" s="27" t="s">
        <v>85</v>
      </c>
      <c r="H35" s="25" t="s">
        <v>54</v>
      </c>
      <c r="I35" s="40" t="s">
        <v>86</v>
      </c>
      <c r="J35" s="43"/>
      <c r="K35" s="45" t="str">
        <f>"120,0"</f>
        <v>120,0</v>
      </c>
      <c r="L35" s="14" t="str">
        <f>"78,9360"</f>
        <v>78,9360</v>
      </c>
      <c r="M35" s="32"/>
    </row>
    <row r="36" spans="1:13">
      <c r="A36" s="31" t="s">
        <v>192</v>
      </c>
      <c r="B36" s="37" t="s">
        <v>90</v>
      </c>
      <c r="C36" s="37" t="s">
        <v>244</v>
      </c>
      <c r="D36" s="37" t="s">
        <v>91</v>
      </c>
      <c r="E36" s="13" t="s">
        <v>264</v>
      </c>
      <c r="F36" s="32" t="s">
        <v>17</v>
      </c>
      <c r="G36" s="27" t="s">
        <v>92</v>
      </c>
      <c r="H36" s="26" t="s">
        <v>54</v>
      </c>
      <c r="I36" s="40" t="s">
        <v>54</v>
      </c>
      <c r="J36" s="43"/>
      <c r="K36" s="45" t="str">
        <f>"110,0"</f>
        <v>110,0</v>
      </c>
      <c r="L36" s="14" t="str">
        <f>"73,6314"</f>
        <v>73,6314</v>
      </c>
      <c r="M36" s="32"/>
    </row>
    <row r="37" spans="1:13">
      <c r="A37" s="33" t="s">
        <v>192</v>
      </c>
      <c r="B37" s="38" t="s">
        <v>87</v>
      </c>
      <c r="C37" s="38" t="s">
        <v>245</v>
      </c>
      <c r="D37" s="38" t="s">
        <v>88</v>
      </c>
      <c r="E37" s="9" t="s">
        <v>262</v>
      </c>
      <c r="F37" s="35" t="s">
        <v>46</v>
      </c>
      <c r="G37" s="34" t="s">
        <v>89</v>
      </c>
      <c r="H37" s="24" t="s">
        <v>76</v>
      </c>
      <c r="I37" s="41" t="s">
        <v>76</v>
      </c>
      <c r="J37" s="44"/>
      <c r="K37" s="51" t="str">
        <f>"145,0"</f>
        <v>145,0</v>
      </c>
      <c r="L37" s="10" t="str">
        <f>"99,2349"</f>
        <v>99,2349</v>
      </c>
      <c r="M37" s="35"/>
    </row>
    <row r="38" spans="1:13">
      <c r="B38" s="5" t="s">
        <v>193</v>
      </c>
    </row>
    <row r="39" spans="1:13" ht="16">
      <c r="A39" s="69" t="s">
        <v>25</v>
      </c>
      <c r="B39" s="69"/>
      <c r="C39" s="70"/>
      <c r="D39" s="70"/>
      <c r="E39" s="70"/>
      <c r="F39" s="70"/>
      <c r="G39" s="70"/>
      <c r="H39" s="70"/>
      <c r="I39" s="70"/>
      <c r="J39" s="70"/>
    </row>
    <row r="40" spans="1:13">
      <c r="A40" s="8" t="s">
        <v>192</v>
      </c>
      <c r="B40" s="7" t="s">
        <v>93</v>
      </c>
      <c r="C40" s="7" t="s">
        <v>94</v>
      </c>
      <c r="D40" s="7" t="s">
        <v>95</v>
      </c>
      <c r="E40" s="7" t="s">
        <v>260</v>
      </c>
      <c r="F40" s="7" t="s">
        <v>42</v>
      </c>
      <c r="G40" s="19" t="s">
        <v>96</v>
      </c>
      <c r="H40" s="20" t="s">
        <v>97</v>
      </c>
      <c r="I40" s="20" t="s">
        <v>97</v>
      </c>
      <c r="J40" s="8"/>
      <c r="K40" s="46" t="str">
        <f>"180,0"</f>
        <v>180,0</v>
      </c>
      <c r="L40" s="8" t="str">
        <f>"111,4650"</f>
        <v>111,4650</v>
      </c>
      <c r="M40" s="7"/>
    </row>
    <row r="41" spans="1:13">
      <c r="A41" s="14" t="s">
        <v>195</v>
      </c>
      <c r="B41" s="13" t="s">
        <v>98</v>
      </c>
      <c r="C41" s="13" t="s">
        <v>99</v>
      </c>
      <c r="D41" s="13" t="s">
        <v>100</v>
      </c>
      <c r="E41" s="13" t="s">
        <v>260</v>
      </c>
      <c r="F41" s="13" t="s">
        <v>17</v>
      </c>
      <c r="G41" s="25" t="s">
        <v>101</v>
      </c>
      <c r="H41" s="25" t="s">
        <v>102</v>
      </c>
      <c r="I41" s="25" t="s">
        <v>103</v>
      </c>
      <c r="J41" s="14"/>
      <c r="K41" s="49" t="str">
        <f>"175,0"</f>
        <v>175,0</v>
      </c>
      <c r="L41" s="14" t="str">
        <f>"107,3362"</f>
        <v>107,3362</v>
      </c>
      <c r="M41" s="13"/>
    </row>
    <row r="42" spans="1:13">
      <c r="A42" s="14" t="s">
        <v>196</v>
      </c>
      <c r="B42" s="13" t="s">
        <v>104</v>
      </c>
      <c r="C42" s="13" t="s">
        <v>105</v>
      </c>
      <c r="D42" s="13" t="s">
        <v>106</v>
      </c>
      <c r="E42" s="13" t="s">
        <v>260</v>
      </c>
      <c r="F42" s="13" t="s">
        <v>17</v>
      </c>
      <c r="G42" s="25" t="s">
        <v>76</v>
      </c>
      <c r="H42" s="25" t="s">
        <v>107</v>
      </c>
      <c r="I42" s="26" t="s">
        <v>108</v>
      </c>
      <c r="J42" s="14"/>
      <c r="K42" s="49" t="str">
        <f>"155,0"</f>
        <v>155,0</v>
      </c>
      <c r="L42" s="14" t="str">
        <f>"94,8368"</f>
        <v>94,8368</v>
      </c>
      <c r="M42" s="13"/>
    </row>
    <row r="43" spans="1:13">
      <c r="A43" s="14" t="s">
        <v>197</v>
      </c>
      <c r="B43" s="13" t="s">
        <v>109</v>
      </c>
      <c r="C43" s="13" t="s">
        <v>110</v>
      </c>
      <c r="D43" s="13" t="s">
        <v>106</v>
      </c>
      <c r="E43" s="13" t="s">
        <v>260</v>
      </c>
      <c r="F43" s="13" t="s">
        <v>17</v>
      </c>
      <c r="G43" s="25" t="s">
        <v>54</v>
      </c>
      <c r="H43" s="25" t="s">
        <v>55</v>
      </c>
      <c r="I43" s="26" t="s">
        <v>81</v>
      </c>
      <c r="J43" s="14"/>
      <c r="K43" s="49" t="str">
        <f>"125,0"</f>
        <v>125,0</v>
      </c>
      <c r="L43" s="14" t="str">
        <f>"76,4813"</f>
        <v>76,4813</v>
      </c>
      <c r="M43" s="13"/>
    </row>
    <row r="44" spans="1:13">
      <c r="A44" s="14" t="s">
        <v>192</v>
      </c>
      <c r="B44" s="13" t="s">
        <v>111</v>
      </c>
      <c r="C44" s="13" t="s">
        <v>246</v>
      </c>
      <c r="D44" s="13" t="s">
        <v>112</v>
      </c>
      <c r="E44" s="13" t="s">
        <v>264</v>
      </c>
      <c r="F44" s="13" t="s">
        <v>17</v>
      </c>
      <c r="G44" s="25" t="s">
        <v>103</v>
      </c>
      <c r="H44" s="14"/>
      <c r="I44" s="14"/>
      <c r="J44" s="14"/>
      <c r="K44" s="49" t="str">
        <f>"175,0"</f>
        <v>175,0</v>
      </c>
      <c r="L44" s="14" t="str">
        <f>"110,0750"</f>
        <v>110,0750</v>
      </c>
      <c r="M44" s="13"/>
    </row>
    <row r="45" spans="1:13">
      <c r="A45" s="14" t="s">
        <v>192</v>
      </c>
      <c r="B45" s="13" t="s">
        <v>113</v>
      </c>
      <c r="C45" s="13" t="s">
        <v>247</v>
      </c>
      <c r="D45" s="13" t="s">
        <v>114</v>
      </c>
      <c r="E45" s="13" t="s">
        <v>262</v>
      </c>
      <c r="F45" s="13" t="s">
        <v>115</v>
      </c>
      <c r="G45" s="25" t="s">
        <v>108</v>
      </c>
      <c r="H45" s="25" t="s">
        <v>116</v>
      </c>
      <c r="I45" s="25" t="s">
        <v>103</v>
      </c>
      <c r="J45" s="14"/>
      <c r="K45" s="49" t="str">
        <f>"175,0"</f>
        <v>175,0</v>
      </c>
      <c r="L45" s="14" t="str">
        <f>"114,7906"</f>
        <v>114,7906</v>
      </c>
      <c r="M45" s="13"/>
    </row>
    <row r="46" spans="1:13">
      <c r="A46" s="14" t="s">
        <v>192</v>
      </c>
      <c r="B46" s="13" t="s">
        <v>117</v>
      </c>
      <c r="C46" s="13" t="s">
        <v>248</v>
      </c>
      <c r="D46" s="13" t="s">
        <v>118</v>
      </c>
      <c r="E46" s="13" t="s">
        <v>265</v>
      </c>
      <c r="F46" s="13" t="s">
        <v>119</v>
      </c>
      <c r="G46" s="25" t="s">
        <v>120</v>
      </c>
      <c r="H46" s="25" t="s">
        <v>116</v>
      </c>
      <c r="I46" s="26" t="s">
        <v>121</v>
      </c>
      <c r="J46" s="14"/>
      <c r="K46" s="49" t="str">
        <f>"170,0"</f>
        <v>170,0</v>
      </c>
      <c r="L46" s="14" t="str">
        <f>"120,0553"</f>
        <v>120,0553</v>
      </c>
      <c r="M46" s="13"/>
    </row>
    <row r="47" spans="1:13">
      <c r="A47" s="10" t="s">
        <v>192</v>
      </c>
      <c r="B47" s="9" t="s">
        <v>122</v>
      </c>
      <c r="C47" s="9" t="s">
        <v>249</v>
      </c>
      <c r="D47" s="9" t="s">
        <v>123</v>
      </c>
      <c r="E47" s="9" t="s">
        <v>266</v>
      </c>
      <c r="F47" s="9" t="s">
        <v>17</v>
      </c>
      <c r="G47" s="21" t="s">
        <v>76</v>
      </c>
      <c r="H47" s="21" t="s">
        <v>108</v>
      </c>
      <c r="I47" s="10"/>
      <c r="J47" s="10"/>
      <c r="K47" s="47" t="str">
        <f>"160,0"</f>
        <v>160,0</v>
      </c>
      <c r="L47" s="10" t="str">
        <f>"138,4578"</f>
        <v>138,4578</v>
      </c>
      <c r="M47" s="9"/>
    </row>
    <row r="48" spans="1:13">
      <c r="B48" s="5" t="s">
        <v>193</v>
      </c>
    </row>
    <row r="49" spans="1:13" ht="16">
      <c r="A49" s="69" t="s">
        <v>124</v>
      </c>
      <c r="B49" s="69"/>
      <c r="C49" s="70"/>
      <c r="D49" s="70"/>
      <c r="E49" s="70"/>
      <c r="F49" s="70"/>
      <c r="G49" s="70"/>
      <c r="H49" s="70"/>
      <c r="I49" s="70"/>
      <c r="J49" s="70"/>
    </row>
    <row r="50" spans="1:13">
      <c r="A50" s="8" t="s">
        <v>192</v>
      </c>
      <c r="B50" s="7" t="s">
        <v>125</v>
      </c>
      <c r="C50" s="7" t="s">
        <v>126</v>
      </c>
      <c r="D50" s="7" t="s">
        <v>127</v>
      </c>
      <c r="E50" s="7" t="s">
        <v>260</v>
      </c>
      <c r="F50" s="7" t="s">
        <v>17</v>
      </c>
      <c r="G50" s="19" t="s">
        <v>96</v>
      </c>
      <c r="H50" s="19" t="s">
        <v>97</v>
      </c>
      <c r="I50" s="20" t="s">
        <v>128</v>
      </c>
      <c r="J50" s="8"/>
      <c r="K50" s="46" t="str">
        <f>"190,0"</f>
        <v>190,0</v>
      </c>
      <c r="L50" s="8" t="str">
        <f>"110,4470"</f>
        <v>110,4470</v>
      </c>
      <c r="M50" s="7" t="s">
        <v>129</v>
      </c>
    </row>
    <row r="51" spans="1:13">
      <c r="A51" s="10" t="s">
        <v>195</v>
      </c>
      <c r="B51" s="9" t="s">
        <v>130</v>
      </c>
      <c r="C51" s="9" t="s">
        <v>131</v>
      </c>
      <c r="D51" s="9" t="s">
        <v>132</v>
      </c>
      <c r="E51" s="9" t="s">
        <v>260</v>
      </c>
      <c r="F51" s="9" t="s">
        <v>17</v>
      </c>
      <c r="G51" s="21" t="s">
        <v>62</v>
      </c>
      <c r="H51" s="21" t="s">
        <v>76</v>
      </c>
      <c r="I51" s="24" t="s">
        <v>108</v>
      </c>
      <c r="J51" s="10"/>
      <c r="K51" s="47" t="str">
        <f>"150,0"</f>
        <v>150,0</v>
      </c>
      <c r="L51" s="10" t="str">
        <f>"88,8375"</f>
        <v>88,8375</v>
      </c>
      <c r="M51" s="9"/>
    </row>
    <row r="52" spans="1:13">
      <c r="B52" s="5" t="s">
        <v>193</v>
      </c>
    </row>
    <row r="53" spans="1:13" ht="16">
      <c r="A53" s="69" t="s">
        <v>133</v>
      </c>
      <c r="B53" s="69"/>
      <c r="C53" s="70"/>
      <c r="D53" s="70"/>
      <c r="E53" s="70"/>
      <c r="F53" s="70"/>
      <c r="G53" s="70"/>
      <c r="H53" s="70"/>
      <c r="I53" s="70"/>
      <c r="J53" s="70"/>
    </row>
    <row r="54" spans="1:13">
      <c r="A54" s="8" t="s">
        <v>192</v>
      </c>
      <c r="B54" s="7" t="s">
        <v>134</v>
      </c>
      <c r="C54" s="7" t="s">
        <v>241</v>
      </c>
      <c r="D54" s="7" t="s">
        <v>135</v>
      </c>
      <c r="E54" s="7" t="s">
        <v>263</v>
      </c>
      <c r="F54" s="7" t="s">
        <v>69</v>
      </c>
      <c r="G54" s="19" t="s">
        <v>136</v>
      </c>
      <c r="H54" s="19" t="s">
        <v>66</v>
      </c>
      <c r="I54" s="19" t="s">
        <v>137</v>
      </c>
      <c r="J54" s="8"/>
      <c r="K54" s="46" t="str">
        <f>"105,0"</f>
        <v>105,0</v>
      </c>
      <c r="L54" s="8" t="str">
        <f>"60,7425"</f>
        <v>60,7425</v>
      </c>
      <c r="M54" s="7"/>
    </row>
    <row r="55" spans="1:13">
      <c r="A55" s="14" t="s">
        <v>192</v>
      </c>
      <c r="B55" s="13" t="s">
        <v>138</v>
      </c>
      <c r="C55" s="13" t="s">
        <v>139</v>
      </c>
      <c r="D55" s="13" t="s">
        <v>140</v>
      </c>
      <c r="E55" s="13" t="s">
        <v>260</v>
      </c>
      <c r="F55" s="13" t="s">
        <v>17</v>
      </c>
      <c r="G55" s="25" t="s">
        <v>107</v>
      </c>
      <c r="H55" s="25" t="s">
        <v>141</v>
      </c>
      <c r="I55" s="26" t="s">
        <v>102</v>
      </c>
      <c r="J55" s="14"/>
      <c r="K55" s="49" t="str">
        <f>"162,5"</f>
        <v>162,5</v>
      </c>
      <c r="L55" s="14" t="str">
        <f>"91,7150"</f>
        <v>91,7150</v>
      </c>
      <c r="M55" s="13"/>
    </row>
    <row r="56" spans="1:13">
      <c r="A56" s="14" t="s">
        <v>195</v>
      </c>
      <c r="B56" s="13" t="s">
        <v>142</v>
      </c>
      <c r="C56" s="13" t="s">
        <v>143</v>
      </c>
      <c r="D56" s="13" t="s">
        <v>144</v>
      </c>
      <c r="E56" s="13" t="s">
        <v>260</v>
      </c>
      <c r="F56" s="13" t="s">
        <v>42</v>
      </c>
      <c r="G56" s="25" t="s">
        <v>76</v>
      </c>
      <c r="H56" s="26" t="s">
        <v>108</v>
      </c>
      <c r="I56" s="25" t="s">
        <v>108</v>
      </c>
      <c r="J56" s="14"/>
      <c r="K56" s="49" t="str">
        <f>"160,0"</f>
        <v>160,0</v>
      </c>
      <c r="L56" s="14" t="str">
        <f>"90,0000"</f>
        <v>90,0000</v>
      </c>
      <c r="M56" s="13"/>
    </row>
    <row r="57" spans="1:13">
      <c r="A57" s="14" t="s">
        <v>196</v>
      </c>
      <c r="B57" s="13" t="s">
        <v>145</v>
      </c>
      <c r="C57" s="13" t="s">
        <v>146</v>
      </c>
      <c r="D57" s="13" t="s">
        <v>147</v>
      </c>
      <c r="E57" s="13" t="s">
        <v>260</v>
      </c>
      <c r="F57" s="13" t="s">
        <v>17</v>
      </c>
      <c r="G57" s="25" t="s">
        <v>62</v>
      </c>
      <c r="H57" s="26" t="s">
        <v>76</v>
      </c>
      <c r="I57" s="26" t="s">
        <v>76</v>
      </c>
      <c r="J57" s="14"/>
      <c r="K57" s="49" t="str">
        <f>"140,0"</f>
        <v>140,0</v>
      </c>
      <c r="L57" s="14" t="str">
        <f>"80,1570"</f>
        <v>80,1570</v>
      </c>
      <c r="M57" s="13"/>
    </row>
    <row r="58" spans="1:13">
      <c r="A58" s="14" t="s">
        <v>192</v>
      </c>
      <c r="B58" s="13" t="s">
        <v>148</v>
      </c>
      <c r="C58" s="13" t="s">
        <v>250</v>
      </c>
      <c r="D58" s="13" t="s">
        <v>149</v>
      </c>
      <c r="E58" s="13" t="s">
        <v>265</v>
      </c>
      <c r="F58" s="13" t="s">
        <v>17</v>
      </c>
      <c r="G58" s="25" t="s">
        <v>108</v>
      </c>
      <c r="H58" s="25" t="s">
        <v>116</v>
      </c>
      <c r="I58" s="25" t="s">
        <v>121</v>
      </c>
      <c r="J58" s="14"/>
      <c r="K58" s="49" t="str">
        <f>"172,5"</f>
        <v>172,5</v>
      </c>
      <c r="L58" s="14" t="str">
        <f>"111,3443"</f>
        <v>111,3443</v>
      </c>
      <c r="M58" s="13"/>
    </row>
    <row r="59" spans="1:13">
      <c r="A59" s="10" t="s">
        <v>195</v>
      </c>
      <c r="B59" s="9" t="s">
        <v>150</v>
      </c>
      <c r="C59" s="9" t="s">
        <v>251</v>
      </c>
      <c r="D59" s="9" t="s">
        <v>151</v>
      </c>
      <c r="E59" s="9" t="s">
        <v>265</v>
      </c>
      <c r="F59" s="9" t="s">
        <v>17</v>
      </c>
      <c r="G59" s="21" t="s">
        <v>107</v>
      </c>
      <c r="H59" s="24" t="s">
        <v>141</v>
      </c>
      <c r="I59" s="24" t="s">
        <v>141</v>
      </c>
      <c r="J59" s="10"/>
      <c r="K59" s="47" t="str">
        <f>"155,0"</f>
        <v>155,0</v>
      </c>
      <c r="L59" s="10" t="str">
        <f>"100,1858"</f>
        <v>100,1858</v>
      </c>
      <c r="M59" s="9" t="s">
        <v>152</v>
      </c>
    </row>
    <row r="60" spans="1:13">
      <c r="B60" s="5" t="s">
        <v>193</v>
      </c>
    </row>
    <row r="61" spans="1:13" ht="16">
      <c r="A61" s="69" t="s">
        <v>153</v>
      </c>
      <c r="B61" s="69"/>
      <c r="C61" s="70"/>
      <c r="D61" s="70"/>
      <c r="E61" s="70"/>
      <c r="F61" s="70"/>
      <c r="G61" s="70"/>
      <c r="H61" s="70"/>
      <c r="I61" s="70"/>
      <c r="J61" s="70"/>
    </row>
    <row r="62" spans="1:13">
      <c r="A62" s="8" t="s">
        <v>192</v>
      </c>
      <c r="B62" s="7" t="s">
        <v>154</v>
      </c>
      <c r="C62" s="7" t="s">
        <v>155</v>
      </c>
      <c r="D62" s="7" t="s">
        <v>156</v>
      </c>
      <c r="E62" s="7" t="s">
        <v>260</v>
      </c>
      <c r="F62" s="7" t="s">
        <v>80</v>
      </c>
      <c r="G62" s="19" t="s">
        <v>157</v>
      </c>
      <c r="H62" s="19" t="s">
        <v>158</v>
      </c>
      <c r="I62" s="8"/>
      <c r="J62" s="8"/>
      <c r="K62" s="46" t="str">
        <f>"230,0"</f>
        <v>230,0</v>
      </c>
      <c r="L62" s="8" t="str">
        <f>"128,3285"</f>
        <v>128,3285</v>
      </c>
      <c r="M62" s="7"/>
    </row>
    <row r="63" spans="1:13">
      <c r="A63" s="14" t="s">
        <v>195</v>
      </c>
      <c r="B63" s="13" t="s">
        <v>159</v>
      </c>
      <c r="C63" s="13" t="s">
        <v>160</v>
      </c>
      <c r="D63" s="13" t="s">
        <v>161</v>
      </c>
      <c r="E63" s="13" t="s">
        <v>260</v>
      </c>
      <c r="F63" s="13" t="s">
        <v>42</v>
      </c>
      <c r="G63" s="25" t="s">
        <v>162</v>
      </c>
      <c r="H63" s="25" t="s">
        <v>163</v>
      </c>
      <c r="I63" s="25" t="s">
        <v>157</v>
      </c>
      <c r="J63" s="14"/>
      <c r="K63" s="49" t="str">
        <f>"220,0"</f>
        <v>220,0</v>
      </c>
      <c r="L63" s="14" t="str">
        <f>"121,4400"</f>
        <v>121,4400</v>
      </c>
      <c r="M63" s="13"/>
    </row>
    <row r="64" spans="1:13">
      <c r="A64" s="10" t="s">
        <v>192</v>
      </c>
      <c r="B64" s="9" t="s">
        <v>164</v>
      </c>
      <c r="C64" s="9" t="s">
        <v>252</v>
      </c>
      <c r="D64" s="9" t="s">
        <v>165</v>
      </c>
      <c r="E64" s="9" t="s">
        <v>267</v>
      </c>
      <c r="F64" s="9" t="s">
        <v>69</v>
      </c>
      <c r="G64" s="21" t="s">
        <v>24</v>
      </c>
      <c r="H64" s="21" t="s">
        <v>48</v>
      </c>
      <c r="I64" s="21" t="s">
        <v>166</v>
      </c>
      <c r="J64" s="10"/>
      <c r="K64" s="47" t="str">
        <f>"70,0"</f>
        <v>70,0</v>
      </c>
      <c r="L64" s="10" t="str">
        <f>"60,7808"</f>
        <v>60,7808</v>
      </c>
      <c r="M64" s="9"/>
    </row>
    <row r="65" spans="1:13">
      <c r="B65" s="5" t="s">
        <v>193</v>
      </c>
    </row>
    <row r="66" spans="1:13" ht="16">
      <c r="A66" s="69" t="s">
        <v>167</v>
      </c>
      <c r="B66" s="69"/>
      <c r="C66" s="70"/>
      <c r="D66" s="70"/>
      <c r="E66" s="70"/>
      <c r="F66" s="70"/>
      <c r="G66" s="70"/>
      <c r="H66" s="70"/>
      <c r="I66" s="70"/>
      <c r="J66" s="70"/>
    </row>
    <row r="67" spans="1:13">
      <c r="A67" s="12" t="s">
        <v>192</v>
      </c>
      <c r="B67" s="11" t="s">
        <v>168</v>
      </c>
      <c r="C67" s="11" t="s">
        <v>253</v>
      </c>
      <c r="D67" s="11" t="s">
        <v>170</v>
      </c>
      <c r="E67" s="11" t="s">
        <v>268</v>
      </c>
      <c r="F67" s="11" t="s">
        <v>171</v>
      </c>
      <c r="G67" s="22" t="s">
        <v>96</v>
      </c>
      <c r="H67" s="22" t="s">
        <v>172</v>
      </c>
      <c r="I67" s="22" t="s">
        <v>128</v>
      </c>
      <c r="J67" s="12"/>
      <c r="K67" s="48" t="str">
        <f>"195,0"</f>
        <v>195,0</v>
      </c>
      <c r="L67" s="12" t="str">
        <f>"134,1474"</f>
        <v>134,1474</v>
      </c>
      <c r="M67" s="11" t="s">
        <v>231</v>
      </c>
    </row>
    <row r="68" spans="1:13">
      <c r="B68" s="5" t="s">
        <v>193</v>
      </c>
    </row>
    <row r="69" spans="1:13">
      <c r="B69" s="5" t="s">
        <v>193</v>
      </c>
    </row>
    <row r="70" spans="1:13">
      <c r="B70" s="5" t="s">
        <v>193</v>
      </c>
    </row>
    <row r="71" spans="1:13" ht="18">
      <c r="B71" s="15" t="s">
        <v>173</v>
      </c>
      <c r="C71" s="15"/>
    </row>
    <row r="72" spans="1:13" ht="14">
      <c r="B72" s="16"/>
      <c r="C72" s="17" t="s">
        <v>178</v>
      </c>
    </row>
    <row r="73" spans="1:13" ht="14">
      <c r="B73" s="18" t="s">
        <v>174</v>
      </c>
      <c r="C73" s="18" t="s">
        <v>175</v>
      </c>
      <c r="D73" s="18" t="s">
        <v>254</v>
      </c>
      <c r="E73" s="18" t="s">
        <v>176</v>
      </c>
      <c r="F73" s="18" t="s">
        <v>177</v>
      </c>
    </row>
    <row r="74" spans="1:13">
      <c r="B74" s="5" t="s">
        <v>154</v>
      </c>
      <c r="C74" s="5" t="s">
        <v>178</v>
      </c>
      <c r="D74" s="6" t="s">
        <v>181</v>
      </c>
      <c r="E74" s="6" t="s">
        <v>158</v>
      </c>
      <c r="F74" s="6" t="s">
        <v>182</v>
      </c>
    </row>
    <row r="75" spans="1:13">
      <c r="B75" s="5" t="s">
        <v>159</v>
      </c>
      <c r="C75" s="5" t="s">
        <v>178</v>
      </c>
      <c r="D75" s="6" t="s">
        <v>181</v>
      </c>
      <c r="E75" s="6" t="s">
        <v>157</v>
      </c>
      <c r="F75" s="6" t="s">
        <v>183</v>
      </c>
    </row>
    <row r="76" spans="1:13">
      <c r="B76" s="5" t="s">
        <v>93</v>
      </c>
      <c r="C76" s="5" t="s">
        <v>178</v>
      </c>
      <c r="D76" s="6" t="s">
        <v>179</v>
      </c>
      <c r="E76" s="6" t="s">
        <v>96</v>
      </c>
      <c r="F76" s="6" t="s">
        <v>184</v>
      </c>
    </row>
    <row r="78" spans="1:13" ht="14">
      <c r="B78" s="16"/>
      <c r="C78" s="17" t="s">
        <v>180</v>
      </c>
    </row>
    <row r="79" spans="1:13" ht="14">
      <c r="B79" s="18" t="s">
        <v>174</v>
      </c>
      <c r="C79" s="18" t="s">
        <v>175</v>
      </c>
      <c r="D79" s="18" t="s">
        <v>254</v>
      </c>
      <c r="E79" s="18" t="s">
        <v>176</v>
      </c>
      <c r="F79" s="18" t="s">
        <v>177</v>
      </c>
    </row>
    <row r="80" spans="1:13">
      <c r="B80" s="5" t="s">
        <v>122</v>
      </c>
      <c r="C80" s="5" t="s">
        <v>185</v>
      </c>
      <c r="D80" s="6" t="s">
        <v>179</v>
      </c>
      <c r="E80" s="6" t="s">
        <v>108</v>
      </c>
      <c r="F80" s="6" t="s">
        <v>186</v>
      </c>
    </row>
    <row r="81" spans="2:6">
      <c r="B81" s="5" t="s">
        <v>168</v>
      </c>
      <c r="C81" s="5" t="s">
        <v>187</v>
      </c>
      <c r="D81" s="6" t="s">
        <v>188</v>
      </c>
      <c r="E81" s="6" t="s">
        <v>128</v>
      </c>
      <c r="F81" s="6" t="s">
        <v>189</v>
      </c>
    </row>
    <row r="82" spans="2:6">
      <c r="B82" s="5" t="s">
        <v>117</v>
      </c>
      <c r="C82" s="5" t="s">
        <v>187</v>
      </c>
      <c r="D82" s="6" t="s">
        <v>179</v>
      </c>
      <c r="E82" s="6" t="s">
        <v>116</v>
      </c>
      <c r="F82" s="6" t="s">
        <v>190</v>
      </c>
    </row>
  </sheetData>
  <mergeCells count="24">
    <mergeCell ref="A53:J53"/>
    <mergeCell ref="A61:J61"/>
    <mergeCell ref="A66:J66"/>
    <mergeCell ref="B3:B4"/>
    <mergeCell ref="A21:J21"/>
    <mergeCell ref="A25:J25"/>
    <mergeCell ref="A32:J32"/>
    <mergeCell ref="A39:J39"/>
    <mergeCell ref="A49:J49"/>
    <mergeCell ref="A5:J5"/>
    <mergeCell ref="A9:J9"/>
    <mergeCell ref="A12:J12"/>
    <mergeCell ref="A15:J15"/>
    <mergeCell ref="A18:J18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6" t="s">
        <v>234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257</v>
      </c>
      <c r="B3" s="71" t="s">
        <v>0</v>
      </c>
      <c r="C3" s="66" t="s">
        <v>258</v>
      </c>
      <c r="D3" s="66" t="s">
        <v>5</v>
      </c>
      <c r="E3" s="54" t="s">
        <v>259</v>
      </c>
      <c r="F3" s="54" t="s">
        <v>4</v>
      </c>
      <c r="G3" s="54" t="s">
        <v>6</v>
      </c>
      <c r="H3" s="54"/>
      <c r="I3" s="54"/>
      <c r="J3" s="54"/>
      <c r="K3" s="54" t="s">
        <v>191</v>
      </c>
      <c r="L3" s="54" t="s">
        <v>2</v>
      </c>
      <c r="M3" s="67" t="s">
        <v>1</v>
      </c>
    </row>
    <row r="4" spans="1:13" s="1" customFormat="1" ht="21" customHeight="1" thickBot="1">
      <c r="A4" s="65"/>
      <c r="B4" s="72"/>
      <c r="C4" s="55"/>
      <c r="D4" s="55"/>
      <c r="E4" s="55"/>
      <c r="F4" s="55"/>
      <c r="G4" s="4">
        <v>1</v>
      </c>
      <c r="H4" s="4">
        <v>2</v>
      </c>
      <c r="I4" s="4">
        <v>3</v>
      </c>
      <c r="J4" s="4" t="s">
        <v>3</v>
      </c>
      <c r="K4" s="55"/>
      <c r="L4" s="55"/>
      <c r="M4" s="68"/>
    </row>
    <row r="5" spans="1:13" ht="16">
      <c r="A5" s="73" t="s">
        <v>25</v>
      </c>
      <c r="B5" s="73"/>
      <c r="C5" s="74"/>
      <c r="D5" s="74"/>
      <c r="E5" s="74"/>
      <c r="F5" s="74"/>
      <c r="G5" s="74"/>
      <c r="H5" s="74"/>
      <c r="I5" s="74"/>
      <c r="J5" s="74"/>
    </row>
    <row r="6" spans="1:13">
      <c r="A6" s="12" t="s">
        <v>192</v>
      </c>
      <c r="B6" s="11" t="s">
        <v>26</v>
      </c>
      <c r="C6" s="11" t="s">
        <v>27</v>
      </c>
      <c r="D6" s="11" t="s">
        <v>28</v>
      </c>
      <c r="E6" s="11" t="s">
        <v>260</v>
      </c>
      <c r="F6" s="11" t="s">
        <v>17</v>
      </c>
      <c r="G6" s="22" t="s">
        <v>30</v>
      </c>
      <c r="H6" s="22" t="s">
        <v>137</v>
      </c>
      <c r="I6" s="23" t="s">
        <v>54</v>
      </c>
      <c r="J6" s="12"/>
      <c r="K6" s="12" t="str">
        <f>"105,0"</f>
        <v>105,0</v>
      </c>
      <c r="L6" s="12" t="str">
        <f>"78,6135"</f>
        <v>78,6135</v>
      </c>
      <c r="M6" s="11"/>
    </row>
    <row r="7" spans="1:13">
      <c r="B7" s="5" t="s">
        <v>193</v>
      </c>
    </row>
    <row r="8" spans="1:13" ht="16">
      <c r="A8" s="69" t="s">
        <v>19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192</v>
      </c>
      <c r="B9" s="11" t="s">
        <v>198</v>
      </c>
      <c r="C9" s="11" t="s">
        <v>199</v>
      </c>
      <c r="D9" s="11" t="s">
        <v>200</v>
      </c>
      <c r="E9" s="11" t="s">
        <v>260</v>
      </c>
      <c r="F9" s="11" t="s">
        <v>17</v>
      </c>
      <c r="G9" s="22" t="s">
        <v>107</v>
      </c>
      <c r="H9" s="23" t="s">
        <v>120</v>
      </c>
      <c r="I9" s="23" t="s">
        <v>120</v>
      </c>
      <c r="J9" s="12"/>
      <c r="K9" s="12" t="str">
        <f>"155,0"</f>
        <v>155,0</v>
      </c>
      <c r="L9" s="12" t="str">
        <f>"100,9515"</f>
        <v>100,9515</v>
      </c>
      <c r="M9" s="11"/>
    </row>
    <row r="10" spans="1:13">
      <c r="B10" s="5" t="s">
        <v>193</v>
      </c>
    </row>
    <row r="11" spans="1:13" ht="16">
      <c r="A11" s="69" t="s">
        <v>124</v>
      </c>
      <c r="B11" s="69"/>
      <c r="C11" s="70"/>
      <c r="D11" s="70"/>
      <c r="E11" s="70"/>
      <c r="F11" s="70"/>
      <c r="G11" s="70"/>
      <c r="H11" s="70"/>
      <c r="I11" s="70"/>
      <c r="J11" s="70"/>
    </row>
    <row r="12" spans="1:13">
      <c r="A12" s="8" t="s">
        <v>192</v>
      </c>
      <c r="B12" s="7" t="s">
        <v>201</v>
      </c>
      <c r="C12" s="7" t="s">
        <v>202</v>
      </c>
      <c r="D12" s="7" t="s">
        <v>203</v>
      </c>
      <c r="E12" s="7" t="s">
        <v>260</v>
      </c>
      <c r="F12" s="7" t="s">
        <v>17</v>
      </c>
      <c r="G12" s="19" t="s">
        <v>204</v>
      </c>
      <c r="H12" s="20" t="s">
        <v>205</v>
      </c>
      <c r="I12" s="19" t="s">
        <v>206</v>
      </c>
      <c r="J12" s="20" t="s">
        <v>207</v>
      </c>
      <c r="K12" s="8" t="str">
        <f>"295,0"</f>
        <v>295,0</v>
      </c>
      <c r="L12" s="8" t="str">
        <f>"172,9142"</f>
        <v>172,9142</v>
      </c>
      <c r="M12" s="7"/>
    </row>
    <row r="13" spans="1:13">
      <c r="A13" s="10" t="s">
        <v>195</v>
      </c>
      <c r="B13" s="9" t="s">
        <v>208</v>
      </c>
      <c r="C13" s="9" t="s">
        <v>209</v>
      </c>
      <c r="D13" s="9" t="s">
        <v>210</v>
      </c>
      <c r="E13" s="9" t="s">
        <v>260</v>
      </c>
      <c r="F13" s="9" t="s">
        <v>211</v>
      </c>
      <c r="G13" s="21" t="s">
        <v>212</v>
      </c>
      <c r="H13" s="21" t="s">
        <v>213</v>
      </c>
      <c r="I13" s="24" t="s">
        <v>204</v>
      </c>
      <c r="J13" s="10"/>
      <c r="K13" s="10" t="str">
        <f>"275,0"</f>
        <v>275,0</v>
      </c>
      <c r="L13" s="10" t="str">
        <f>"165,8112"</f>
        <v>165,8112</v>
      </c>
      <c r="M13" s="9"/>
    </row>
    <row r="14" spans="1:13">
      <c r="B14" s="5" t="s">
        <v>193</v>
      </c>
    </row>
    <row r="15" spans="1:13" ht="16">
      <c r="A15" s="69" t="s">
        <v>167</v>
      </c>
      <c r="B15" s="69"/>
      <c r="C15" s="70"/>
      <c r="D15" s="70"/>
      <c r="E15" s="70"/>
      <c r="F15" s="70"/>
      <c r="G15" s="70"/>
      <c r="H15" s="70"/>
      <c r="I15" s="70"/>
      <c r="J15" s="70"/>
    </row>
    <row r="16" spans="1:13">
      <c r="A16" s="12" t="s">
        <v>192</v>
      </c>
      <c r="B16" s="11" t="s">
        <v>168</v>
      </c>
      <c r="C16" s="11" t="s">
        <v>169</v>
      </c>
      <c r="D16" s="11" t="s">
        <v>170</v>
      </c>
      <c r="E16" s="11" t="s">
        <v>262</v>
      </c>
      <c r="F16" s="11" t="s">
        <v>171</v>
      </c>
      <c r="G16" s="22" t="s">
        <v>214</v>
      </c>
      <c r="H16" s="22" t="s">
        <v>215</v>
      </c>
      <c r="I16" s="22" t="s">
        <v>207</v>
      </c>
      <c r="J16" s="12"/>
      <c r="K16" s="12" t="str">
        <f>"300,0"</f>
        <v>300,0</v>
      </c>
      <c r="L16" s="12" t="str">
        <f>"206,3805"</f>
        <v>206,3805</v>
      </c>
      <c r="M16" s="11" t="s">
        <v>256</v>
      </c>
    </row>
    <row r="17" spans="2:2">
      <c r="B17" s="5" t="s">
        <v>193</v>
      </c>
    </row>
    <row r="18" spans="2:2">
      <c r="B18" s="5" t="s">
        <v>193</v>
      </c>
    </row>
  </sheetData>
  <mergeCells count="15">
    <mergeCell ref="A8:J8"/>
    <mergeCell ref="A11:J11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9" width="5.5" style="6" customWidth="1"/>
    <col min="10" max="10" width="4.83203125" style="6" customWidth="1"/>
    <col min="11" max="11" width="10.5" style="45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6" t="s">
        <v>235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64" t="s">
        <v>257</v>
      </c>
      <c r="B3" s="71" t="s">
        <v>0</v>
      </c>
      <c r="C3" s="66" t="s">
        <v>258</v>
      </c>
      <c r="D3" s="66" t="s">
        <v>5</v>
      </c>
      <c r="E3" s="54" t="s">
        <v>259</v>
      </c>
      <c r="F3" s="54" t="s">
        <v>4</v>
      </c>
      <c r="G3" s="54" t="s">
        <v>6</v>
      </c>
      <c r="H3" s="54"/>
      <c r="I3" s="54"/>
      <c r="J3" s="54"/>
      <c r="K3" s="52" t="s">
        <v>191</v>
      </c>
      <c r="L3" s="54" t="s">
        <v>2</v>
      </c>
      <c r="M3" s="67" t="s">
        <v>1</v>
      </c>
    </row>
    <row r="4" spans="1:13" s="1" customFormat="1" ht="21" customHeight="1" thickBot="1">
      <c r="A4" s="65"/>
      <c r="B4" s="72"/>
      <c r="C4" s="55"/>
      <c r="D4" s="55"/>
      <c r="E4" s="55"/>
      <c r="F4" s="55"/>
      <c r="G4" s="4">
        <v>1</v>
      </c>
      <c r="H4" s="4">
        <v>2</v>
      </c>
      <c r="I4" s="4">
        <v>3</v>
      </c>
      <c r="J4" s="4" t="s">
        <v>3</v>
      </c>
      <c r="K4" s="53"/>
      <c r="L4" s="55"/>
      <c r="M4" s="68"/>
    </row>
    <row r="5" spans="1:13" ht="16">
      <c r="A5" s="73" t="s">
        <v>19</v>
      </c>
      <c r="B5" s="73"/>
      <c r="C5" s="74"/>
      <c r="D5" s="74"/>
      <c r="E5" s="74"/>
      <c r="F5" s="74"/>
      <c r="G5" s="74"/>
      <c r="H5" s="74"/>
      <c r="I5" s="74"/>
      <c r="J5" s="74"/>
    </row>
    <row r="6" spans="1:13">
      <c r="A6" s="12" t="s">
        <v>192</v>
      </c>
      <c r="B6" s="11" t="s">
        <v>216</v>
      </c>
      <c r="C6" s="11" t="s">
        <v>217</v>
      </c>
      <c r="D6" s="11" t="s">
        <v>21</v>
      </c>
      <c r="E6" s="11" t="s">
        <v>260</v>
      </c>
      <c r="F6" s="11" t="s">
        <v>42</v>
      </c>
      <c r="G6" s="23" t="s">
        <v>96</v>
      </c>
      <c r="H6" s="22" t="s">
        <v>97</v>
      </c>
      <c r="I6" s="22" t="s">
        <v>162</v>
      </c>
      <c r="J6" s="12"/>
      <c r="K6" s="48" t="str">
        <f>"200,0"</f>
        <v>200,0</v>
      </c>
      <c r="L6" s="12" t="str">
        <f>"157,3100"</f>
        <v>157,3100</v>
      </c>
      <c r="M6" s="11"/>
    </row>
    <row r="7" spans="1:13">
      <c r="B7" s="5" t="s">
        <v>193</v>
      </c>
    </row>
    <row r="8" spans="1:13" ht="16">
      <c r="A8" s="69" t="s">
        <v>124</v>
      </c>
      <c r="B8" s="69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194</v>
      </c>
      <c r="B9" s="11" t="s">
        <v>125</v>
      </c>
      <c r="C9" s="11" t="s">
        <v>126</v>
      </c>
      <c r="D9" s="11" t="s">
        <v>127</v>
      </c>
      <c r="E9" s="11" t="s">
        <v>260</v>
      </c>
      <c r="F9" s="11" t="s">
        <v>17</v>
      </c>
      <c r="G9" s="23" t="s">
        <v>218</v>
      </c>
      <c r="H9" s="23" t="s">
        <v>218</v>
      </c>
      <c r="I9" s="23" t="s">
        <v>218</v>
      </c>
      <c r="J9" s="12"/>
      <c r="K9" s="48">
        <v>0</v>
      </c>
      <c r="L9" s="12" t="str">
        <f>"0,0000"</f>
        <v>0,0000</v>
      </c>
      <c r="M9" s="11" t="s">
        <v>129</v>
      </c>
    </row>
    <row r="10" spans="1:13">
      <c r="B10" s="5" t="s">
        <v>193</v>
      </c>
    </row>
    <row r="11" spans="1:13" ht="16">
      <c r="A11" s="69" t="s">
        <v>133</v>
      </c>
      <c r="B11" s="69"/>
      <c r="C11" s="70"/>
      <c r="D11" s="70"/>
      <c r="E11" s="70"/>
      <c r="F11" s="70"/>
      <c r="G11" s="70"/>
      <c r="H11" s="70"/>
      <c r="I11" s="70"/>
      <c r="J11" s="70"/>
    </row>
    <row r="12" spans="1:13">
      <c r="A12" s="12" t="s">
        <v>192</v>
      </c>
      <c r="B12" s="11" t="s">
        <v>219</v>
      </c>
      <c r="C12" s="11" t="s">
        <v>220</v>
      </c>
      <c r="D12" s="11" t="s">
        <v>221</v>
      </c>
      <c r="E12" s="11" t="s">
        <v>260</v>
      </c>
      <c r="F12" s="11" t="s">
        <v>222</v>
      </c>
      <c r="G12" s="23" t="s">
        <v>223</v>
      </c>
      <c r="H12" s="22" t="s">
        <v>223</v>
      </c>
      <c r="I12" s="23" t="s">
        <v>224</v>
      </c>
      <c r="J12" s="12"/>
      <c r="K12" s="48" t="str">
        <f>"330,0"</f>
        <v>330,0</v>
      </c>
      <c r="L12" s="12" t="str">
        <f>"189,4200"</f>
        <v>189,4200</v>
      </c>
      <c r="M12" s="9"/>
    </row>
    <row r="13" spans="1:13">
      <c r="B13" s="5" t="s">
        <v>193</v>
      </c>
    </row>
    <row r="14" spans="1:13" ht="16">
      <c r="A14" s="69" t="s">
        <v>153</v>
      </c>
      <c r="B14" s="69"/>
      <c r="C14" s="70"/>
      <c r="D14" s="70"/>
      <c r="E14" s="70"/>
      <c r="F14" s="70"/>
      <c r="G14" s="70"/>
      <c r="H14" s="70"/>
      <c r="I14" s="70"/>
      <c r="J14" s="70"/>
    </row>
    <row r="15" spans="1:13">
      <c r="A15" s="8" t="s">
        <v>192</v>
      </c>
      <c r="B15" s="7" t="s">
        <v>159</v>
      </c>
      <c r="C15" s="7" t="s">
        <v>160</v>
      </c>
      <c r="D15" s="7" t="s">
        <v>161</v>
      </c>
      <c r="E15" s="7" t="s">
        <v>260</v>
      </c>
      <c r="F15" s="7" t="s">
        <v>42</v>
      </c>
      <c r="G15" s="19" t="s">
        <v>225</v>
      </c>
      <c r="H15" s="19" t="s">
        <v>218</v>
      </c>
      <c r="I15" s="20" t="s">
        <v>226</v>
      </c>
      <c r="J15" s="8"/>
      <c r="K15" s="46" t="str">
        <f>"370,0"</f>
        <v>370,0</v>
      </c>
      <c r="L15" s="8" t="str">
        <f>"204,2400"</f>
        <v>204,2400</v>
      </c>
      <c r="M15" s="7"/>
    </row>
    <row r="16" spans="1:13">
      <c r="A16" s="10" t="s">
        <v>195</v>
      </c>
      <c r="B16" s="9" t="s">
        <v>227</v>
      </c>
      <c r="C16" s="9" t="s">
        <v>228</v>
      </c>
      <c r="D16" s="9" t="s">
        <v>229</v>
      </c>
      <c r="E16" s="9" t="s">
        <v>260</v>
      </c>
      <c r="F16" s="9" t="s">
        <v>222</v>
      </c>
      <c r="G16" s="21" t="s">
        <v>225</v>
      </c>
      <c r="H16" s="24" t="s">
        <v>230</v>
      </c>
      <c r="I16" s="24" t="s">
        <v>226</v>
      </c>
      <c r="J16" s="10"/>
      <c r="K16" s="47" t="str">
        <f>"360,0"</f>
        <v>360,0</v>
      </c>
      <c r="L16" s="10" t="str">
        <f>"197,9640"</f>
        <v>197,9640</v>
      </c>
      <c r="M16" s="9"/>
    </row>
    <row r="17" spans="2:2">
      <c r="B17" s="5" t="s">
        <v>193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IPL Жим без экипировки</vt:lpstr>
      <vt:lpstr>СПР Жим софт однопетельная</vt:lpstr>
      <vt:lpstr>СПР Жим софт многопетельная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2021-05-25T14:12:19Z</dcterms:modified>
</cp:coreProperties>
</file>