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Май/"/>
    </mc:Choice>
  </mc:AlternateContent>
  <xr:revisionPtr revIDLastSave="0" documentId="13_ncr:1_{BF574E02-E71C-BF4D-892B-7845ADEB6325}" xr6:coauthVersionLast="45" xr6:coauthVersionMax="45" xr10:uidLastSave="{00000000-0000-0000-0000-000000000000}"/>
  <bookViews>
    <workbookView xWindow="100" yWindow="460" windowWidth="28700" windowHeight="15920" xr2:uid="{00000000-000D-0000-FFFF-FFFF00000000}"/>
  </bookViews>
  <sheets>
    <sheet name="WRPF ПЛ без экипировки ДК" sheetId="10" r:id="rId1"/>
    <sheet name="WRPF ПЛ без экипировки" sheetId="9" r:id="rId2"/>
    <sheet name="WRPF ПЛ в бинтах ДК" sheetId="6" r:id="rId3"/>
    <sheet name="WRPF Двоеборье без экип ДК" sheetId="28" r:id="rId4"/>
    <sheet name="WRPF Двоеборье без экип" sheetId="27" r:id="rId5"/>
    <sheet name="WRPF Жим лежа без экип ДК" sheetId="15" r:id="rId6"/>
    <sheet name="WRPF Жим лежа без экип" sheetId="14" r:id="rId7"/>
    <sheet name="WEPF Жим софт однопетельная" sheetId="13" r:id="rId8"/>
    <sheet name="WEPF Жим софт многопетельная" sheetId="19" r:id="rId9"/>
    <sheet name="WRPF Тяга без экипировки ДК" sheetId="24" r:id="rId10"/>
    <sheet name="WRPF Тяга без экипировки" sheetId="23" r:id="rId1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28" l="1"/>
  <c r="O6" i="28"/>
  <c r="P6" i="27"/>
  <c r="O6" i="27"/>
  <c r="L20" i="24"/>
  <c r="K20" i="24"/>
  <c r="L17" i="24"/>
  <c r="K17" i="24"/>
  <c r="L16" i="24"/>
  <c r="K16" i="24"/>
  <c r="L13" i="24"/>
  <c r="K13" i="24"/>
  <c r="L10" i="24"/>
  <c r="K10" i="24"/>
  <c r="L9" i="24"/>
  <c r="K9" i="24"/>
  <c r="L6" i="24"/>
  <c r="K6" i="24"/>
  <c r="L21" i="23"/>
  <c r="K21" i="23"/>
  <c r="L18" i="23"/>
  <c r="K18" i="23"/>
  <c r="L15" i="23"/>
  <c r="K15" i="23"/>
  <c r="L12" i="23"/>
  <c r="K12" i="23"/>
  <c r="L9" i="23"/>
  <c r="K9" i="23"/>
  <c r="L6" i="23"/>
  <c r="K6" i="23"/>
  <c r="L10" i="19"/>
  <c r="K10" i="19"/>
  <c r="L7" i="19"/>
  <c r="K7" i="19"/>
  <c r="L6" i="19"/>
  <c r="K6" i="19"/>
  <c r="L42" i="15"/>
  <c r="K42" i="15"/>
  <c r="L41" i="15"/>
  <c r="K41" i="15"/>
  <c r="L38" i="15"/>
  <c r="K38" i="15"/>
  <c r="L34" i="15"/>
  <c r="L33" i="15"/>
  <c r="K33" i="15"/>
  <c r="L32" i="15"/>
  <c r="K32" i="15"/>
  <c r="L29" i="15"/>
  <c r="K29" i="15"/>
  <c r="L28" i="15"/>
  <c r="K28" i="15"/>
  <c r="L27" i="15"/>
  <c r="K27" i="15"/>
  <c r="L24" i="15"/>
  <c r="K24" i="15"/>
  <c r="L21" i="15"/>
  <c r="K21" i="15"/>
  <c r="L20" i="15"/>
  <c r="K20" i="15"/>
  <c r="L19" i="15"/>
  <c r="K19" i="15"/>
  <c r="L16" i="15"/>
  <c r="K16" i="15"/>
  <c r="L37" i="15"/>
  <c r="L13" i="15"/>
  <c r="K13" i="15"/>
  <c r="L12" i="15"/>
  <c r="K12" i="15"/>
  <c r="L9" i="15"/>
  <c r="K9" i="15"/>
  <c r="L6" i="15"/>
  <c r="K6" i="15"/>
  <c r="L28" i="14"/>
  <c r="K28" i="14"/>
  <c r="L27" i="14"/>
  <c r="K27" i="14"/>
  <c r="L24" i="14"/>
  <c r="K24" i="14"/>
  <c r="L23" i="14"/>
  <c r="K23" i="14"/>
  <c r="L20" i="14"/>
  <c r="K20" i="14"/>
  <c r="L19" i="14"/>
  <c r="L18" i="14"/>
  <c r="K18" i="14"/>
  <c r="L17" i="14"/>
  <c r="K17" i="14"/>
  <c r="L16" i="14"/>
  <c r="K16" i="14"/>
  <c r="L13" i="14"/>
  <c r="L12" i="14"/>
  <c r="K12" i="14"/>
  <c r="L9" i="14"/>
  <c r="K9" i="14"/>
  <c r="L6" i="14"/>
  <c r="K6" i="14"/>
  <c r="L6" i="13"/>
  <c r="K6" i="13"/>
  <c r="T25" i="10"/>
  <c r="S25" i="10"/>
  <c r="T22" i="10"/>
  <c r="S22" i="10"/>
  <c r="T19" i="10"/>
  <c r="S19" i="10"/>
  <c r="T16" i="10"/>
  <c r="T13" i="10"/>
  <c r="T12" i="10"/>
  <c r="S12" i="10"/>
  <c r="T9" i="10"/>
  <c r="S9" i="10"/>
  <c r="T6" i="10"/>
  <c r="S6" i="10"/>
  <c r="T17" i="9"/>
  <c r="S17" i="9"/>
  <c r="T16" i="9"/>
  <c r="S16" i="9"/>
  <c r="T13" i="9"/>
  <c r="S13" i="9"/>
  <c r="T12" i="9"/>
  <c r="S12" i="9"/>
  <c r="T9" i="9"/>
  <c r="S9" i="9"/>
  <c r="T6" i="9"/>
  <c r="S6" i="9"/>
  <c r="T6" i="6"/>
  <c r="S6" i="6"/>
</calcChain>
</file>

<file path=xl/sharedStrings.xml><?xml version="1.0" encoding="utf-8"?>
<sst xmlns="http://schemas.openxmlformats.org/spreadsheetml/2006/main" count="1036" uniqueCount="352">
  <si>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</si>
  <si>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</si>
  <si>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</si>
  <si>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</si>
  <si>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</si>
  <si>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</si>
  <si>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</si>
  <si>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 xml:space="preserve">Абсолютный зачёт </t>
  </si>
  <si>
    <t/>
  </si>
  <si>
    <t>Приседание</t>
  </si>
  <si>
    <t>Жим лёжа</t>
  </si>
  <si>
    <t>Становая тяга</t>
  </si>
  <si>
    <t>ВЕСОВАЯ КАТЕГОРИЯ   90</t>
  </si>
  <si>
    <t>Ярмушев Сергей</t>
  </si>
  <si>
    <t>Открытая (20.06.1992)/28</t>
  </si>
  <si>
    <t>89,80</t>
  </si>
  <si>
    <t>210,0</t>
  </si>
  <si>
    <t>220,0</t>
  </si>
  <si>
    <t>230,0</t>
  </si>
  <si>
    <t>125,0</t>
  </si>
  <si>
    <t>130,0</t>
  </si>
  <si>
    <t>135,0</t>
  </si>
  <si>
    <t>190,0</t>
  </si>
  <si>
    <t>200,0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</si>
  <si>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</si>
  <si>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</si>
  <si>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</si>
  <si>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</si>
  <si>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</si>
  <si>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Wilks </t>
  </si>
  <si>
    <t>90</t>
  </si>
  <si>
    <t>1</t>
  </si>
  <si>
    <t>ВЕСОВАЯ КАТЕГОРИЯ   82.5</t>
  </si>
  <si>
    <t>Чередниченко Иван</t>
  </si>
  <si>
    <t>Открытая (11.09.1995)/25</t>
  </si>
  <si>
    <t>80,80</t>
  </si>
  <si>
    <t>170,0</t>
  </si>
  <si>
    <t>180,0</t>
  </si>
  <si>
    <t>150,0</t>
  </si>
  <si>
    <t>155,0</t>
  </si>
  <si>
    <t>237,5</t>
  </si>
  <si>
    <t>Садчиков Александр</t>
  </si>
  <si>
    <t>Открытая (20.06.1987)/33</t>
  </si>
  <si>
    <t>87,30</t>
  </si>
  <si>
    <t xml:space="preserve">Волгоград/Волгоградская область </t>
  </si>
  <si>
    <t>140,0</t>
  </si>
  <si>
    <t>145,0</t>
  </si>
  <si>
    <t>215,0</t>
  </si>
  <si>
    <t>225,0</t>
  </si>
  <si>
    <t>ВЕСОВАЯ КАТЕГОРИЯ   100</t>
  </si>
  <si>
    <t>Благодырев Алексей</t>
  </si>
  <si>
    <t>Открытая (03.07.1991)/29</t>
  </si>
  <si>
    <t>99,50</t>
  </si>
  <si>
    <t>235,0</t>
  </si>
  <si>
    <t>247,5</t>
  </si>
  <si>
    <t>255,0</t>
  </si>
  <si>
    <t>175,0</t>
  </si>
  <si>
    <t>185,0</t>
  </si>
  <si>
    <t>192,5</t>
  </si>
  <si>
    <t>272,5</t>
  </si>
  <si>
    <t>282,5</t>
  </si>
  <si>
    <t>292,5</t>
  </si>
  <si>
    <t>Лозыченко Константин</t>
  </si>
  <si>
    <t>Открытая (11.01.1972)/49</t>
  </si>
  <si>
    <t>96,60</t>
  </si>
  <si>
    <t>195,0</t>
  </si>
  <si>
    <t>205,0</t>
  </si>
  <si>
    <t>160,0</t>
  </si>
  <si>
    <t>240,0</t>
  </si>
  <si>
    <t>ВЕСОВАЯ КАТЕГОРИЯ   125</t>
  </si>
  <si>
    <t>Чухнов Павел</t>
  </si>
  <si>
    <t>Открытая (05.03.1989)/32</t>
  </si>
  <si>
    <t>116,50</t>
  </si>
  <si>
    <t>310,0</t>
  </si>
  <si>
    <t>325,0</t>
  </si>
  <si>
    <t>335,0</t>
  </si>
  <si>
    <t>197,5</t>
  </si>
  <si>
    <t>290,0</t>
  </si>
  <si>
    <t>300,0</t>
  </si>
  <si>
    <t>305,0</t>
  </si>
  <si>
    <t>Туманов Андрей</t>
  </si>
  <si>
    <t>Открытая (02.04.1995)/26</t>
  </si>
  <si>
    <t>112,20</t>
  </si>
  <si>
    <t>250,0</t>
  </si>
  <si>
    <t>265,0</t>
  </si>
  <si>
    <t>275,0</t>
  </si>
  <si>
    <t>270,0</t>
  </si>
  <si>
    <t>280,0</t>
  </si>
  <si>
    <t xml:space="preserve">Амазян Д. </t>
  </si>
  <si>
    <t>125</t>
  </si>
  <si>
    <t>837,5</t>
  </si>
  <si>
    <t>484,9963</t>
  </si>
  <si>
    <t>100</t>
  </si>
  <si>
    <t>740,0</t>
  </si>
  <si>
    <t>451,2520</t>
  </si>
  <si>
    <t>690,0</t>
  </si>
  <si>
    <t>403,6500</t>
  </si>
  <si>
    <t>2</t>
  </si>
  <si>
    <t>ВЕСОВАЯ КАТЕГОРИЯ   48</t>
  </si>
  <si>
    <t>Анищенкова Юлия</t>
  </si>
  <si>
    <t>Открытая (01.11.1983)/37</t>
  </si>
  <si>
    <t>47,10</t>
  </si>
  <si>
    <t xml:space="preserve">Михайловка/Волгоградская область </t>
  </si>
  <si>
    <t>50,0</t>
  </si>
  <si>
    <t>55,0</t>
  </si>
  <si>
    <t>40,0</t>
  </si>
  <si>
    <t>42,5</t>
  </si>
  <si>
    <t>45,0</t>
  </si>
  <si>
    <t>85,0</t>
  </si>
  <si>
    <t>95,0</t>
  </si>
  <si>
    <t>100,0</t>
  </si>
  <si>
    <t>ВЕСОВАЯ КАТЕГОРИЯ   56</t>
  </si>
  <si>
    <t>Докудовская Елена</t>
  </si>
  <si>
    <t>Открытая (25.12.1981)/39</t>
  </si>
  <si>
    <t>56,00</t>
  </si>
  <si>
    <t>90,0</t>
  </si>
  <si>
    <t>52,5</t>
  </si>
  <si>
    <t>120,0</t>
  </si>
  <si>
    <t>127,5</t>
  </si>
  <si>
    <t>ВЕСОВАЯ КАТЕГОРИЯ   60</t>
  </si>
  <si>
    <t>Акимова Татьяна</t>
  </si>
  <si>
    <t>Открытая (11.01.1981)/40</t>
  </si>
  <si>
    <t>59,60</t>
  </si>
  <si>
    <t>67,5</t>
  </si>
  <si>
    <t>72,5</t>
  </si>
  <si>
    <t>147,5</t>
  </si>
  <si>
    <t>Денщикова Светлана</t>
  </si>
  <si>
    <t>Открытая (31.05.1985)/35</t>
  </si>
  <si>
    <t>57,80</t>
  </si>
  <si>
    <t>105,0</t>
  </si>
  <si>
    <t>110,0</t>
  </si>
  <si>
    <t>ВЕСОВАЯ КАТЕГОРИЯ   67.5</t>
  </si>
  <si>
    <t>Сафронова Анфиса</t>
  </si>
  <si>
    <t>Открытая (10.01.2001)/20</t>
  </si>
  <si>
    <t>65,30</t>
  </si>
  <si>
    <t>60,0</t>
  </si>
  <si>
    <t>Шейкин Дмитрий</t>
  </si>
  <si>
    <t>Открытая (24.05.1999)/22</t>
  </si>
  <si>
    <t>54,00</t>
  </si>
  <si>
    <t>97,5</t>
  </si>
  <si>
    <t>165,0</t>
  </si>
  <si>
    <t>Величко Андрей</t>
  </si>
  <si>
    <t>Открытая (31.08.1988)/32</t>
  </si>
  <si>
    <t>79,10</t>
  </si>
  <si>
    <t>77,5</t>
  </si>
  <si>
    <t>82,5</t>
  </si>
  <si>
    <t>115,0</t>
  </si>
  <si>
    <t>Кравченко Юрий</t>
  </si>
  <si>
    <t>Открытая (04.03.1993)/28</t>
  </si>
  <si>
    <t>112,70</t>
  </si>
  <si>
    <t>-</t>
  </si>
  <si>
    <t>Шмадченко Александр</t>
  </si>
  <si>
    <t>Открытая (26.12.1986)/34</t>
  </si>
  <si>
    <t>96,80</t>
  </si>
  <si>
    <t xml:space="preserve">Жаденов В. </t>
  </si>
  <si>
    <t xml:space="preserve">Результат </t>
  </si>
  <si>
    <t>Результат</t>
  </si>
  <si>
    <t>Тыщенко Павел</t>
  </si>
  <si>
    <t>Юноши 14-16 (13.10.2009)/11</t>
  </si>
  <si>
    <t>55,10</t>
  </si>
  <si>
    <t xml:space="preserve">Фролово/Волгоградская область </t>
  </si>
  <si>
    <t>Амазян Давид</t>
  </si>
  <si>
    <t>Открытая (01.09.1988)/32</t>
  </si>
  <si>
    <t>85,90</t>
  </si>
  <si>
    <t>152,5</t>
  </si>
  <si>
    <t>Гадышев Артем</t>
  </si>
  <si>
    <t>Открытая (07.09.1989)/31</t>
  </si>
  <si>
    <t>83,00</t>
  </si>
  <si>
    <t>Мишура Максим</t>
  </si>
  <si>
    <t>Открытая (13.08.1987)/33</t>
  </si>
  <si>
    <t>91,60</t>
  </si>
  <si>
    <t>157,5</t>
  </si>
  <si>
    <t>162,5</t>
  </si>
  <si>
    <t>Николаев Евгений</t>
  </si>
  <si>
    <t>Открытая (09.02.1985)/36</t>
  </si>
  <si>
    <t>94,40</t>
  </si>
  <si>
    <t>Яковлев Александр</t>
  </si>
  <si>
    <t>Мастера 40-49 (13.07.1978)/42</t>
  </si>
  <si>
    <t>100,00</t>
  </si>
  <si>
    <t xml:space="preserve">Краснодар/Краснодарский край </t>
  </si>
  <si>
    <t>Борщев Владимир</t>
  </si>
  <si>
    <t>Мастера 50-59 (11.12.1969)/51</t>
  </si>
  <si>
    <t>93,00</t>
  </si>
  <si>
    <t>ВЕСОВАЯ КАТЕГОРИЯ   110</t>
  </si>
  <si>
    <t>Харитонов Юрий</t>
  </si>
  <si>
    <t>Открытая (08.03.1982)/39</t>
  </si>
  <si>
    <t>108,50</t>
  </si>
  <si>
    <t>202,5</t>
  </si>
  <si>
    <t>Гавриленко Павел</t>
  </si>
  <si>
    <t>Открытая (27.10.1983)/37</t>
  </si>
  <si>
    <t>108,40</t>
  </si>
  <si>
    <t>172,5</t>
  </si>
  <si>
    <t>Тепляков Евгений</t>
  </si>
  <si>
    <t>Открытая (01.09.1968)/52</t>
  </si>
  <si>
    <t>116,00</t>
  </si>
  <si>
    <t xml:space="preserve">Урюпинск/Волгоградская область </t>
  </si>
  <si>
    <t>Мастера 50-59 (01.09.1968)/52</t>
  </si>
  <si>
    <t>110</t>
  </si>
  <si>
    <t>118,2000</t>
  </si>
  <si>
    <t>107,9575</t>
  </si>
  <si>
    <t>102,8300</t>
  </si>
  <si>
    <t>3</t>
  </si>
  <si>
    <t>ВЕСОВАЯ КАТЕГОРИЯ   52</t>
  </si>
  <si>
    <t>Тюрина Вероника</t>
  </si>
  <si>
    <t>Открытая (22.02.2001)/20</t>
  </si>
  <si>
    <t>50,50</t>
  </si>
  <si>
    <t>Гетьманова Людмила</t>
  </si>
  <si>
    <t>Открытая (26.03.1988)/33</t>
  </si>
  <si>
    <t>65,60</t>
  </si>
  <si>
    <t xml:space="preserve">Павловск/Воронежская область </t>
  </si>
  <si>
    <t>70,0</t>
  </si>
  <si>
    <t>75,0</t>
  </si>
  <si>
    <t>Кордуб Сергей</t>
  </si>
  <si>
    <t>Открытая (27.01.1987)/34</t>
  </si>
  <si>
    <t>97,80</t>
  </si>
  <si>
    <t xml:space="preserve">Иловля/Волгоградская область </t>
  </si>
  <si>
    <t>Люлькин Никита</t>
  </si>
  <si>
    <t>Юноши 14-16 (14.03.2006)/15</t>
  </si>
  <si>
    <t>61,70</t>
  </si>
  <si>
    <t>62,5</t>
  </si>
  <si>
    <t>Антонян Артур</t>
  </si>
  <si>
    <t>Открытая (13.01.1991)/30</t>
  </si>
  <si>
    <t>67,10</t>
  </si>
  <si>
    <t>Ткачёв Виталий</t>
  </si>
  <si>
    <t>Мастера 40-49 (07.03.1980)/41</t>
  </si>
  <si>
    <t>63,30</t>
  </si>
  <si>
    <t>102,5</t>
  </si>
  <si>
    <t>ВЕСОВАЯ КАТЕГОРИЯ   75</t>
  </si>
  <si>
    <t>Синдеев Дмитрий</t>
  </si>
  <si>
    <t>Юниоры (11.02.2000)/21</t>
  </si>
  <si>
    <t>74,60</t>
  </si>
  <si>
    <t xml:space="preserve">Балашов/Саратовская область </t>
  </si>
  <si>
    <t>Гончаров Александр</t>
  </si>
  <si>
    <t>Открытая (03.06.1985)/35</t>
  </si>
  <si>
    <t>80,60</t>
  </si>
  <si>
    <t>137,5</t>
  </si>
  <si>
    <t>Тарасов Антон</t>
  </si>
  <si>
    <t>Открытая (28.06.1990)/30</t>
  </si>
  <si>
    <t>81,40</t>
  </si>
  <si>
    <t>122,5</t>
  </si>
  <si>
    <t>Тыщенко Сергей</t>
  </si>
  <si>
    <t>Мастера 40-49 (07.10.1976)/44</t>
  </si>
  <si>
    <t>Анищенко Даниил</t>
  </si>
  <si>
    <t>Юниоры (06.06.2000)/20</t>
  </si>
  <si>
    <t>84,00</t>
  </si>
  <si>
    <t>Дмитриенко Александр</t>
  </si>
  <si>
    <t>Открытая (05.10.1990)/30</t>
  </si>
  <si>
    <t>88,40</t>
  </si>
  <si>
    <t>Сморчков Николай</t>
  </si>
  <si>
    <t>Открытая (04.08.1987)/33</t>
  </si>
  <si>
    <t>89,40</t>
  </si>
  <si>
    <t>Гундиков Максим</t>
  </si>
  <si>
    <t>Мастера 40-49 (14.06.1976)/44</t>
  </si>
  <si>
    <t>95,90</t>
  </si>
  <si>
    <t>Кузнецов Дмитрий</t>
  </si>
  <si>
    <t>Открытая (13.03.1992)/29</t>
  </si>
  <si>
    <t>106,90</t>
  </si>
  <si>
    <t xml:space="preserve">Саратов/Саратовская область </t>
  </si>
  <si>
    <t>167,5</t>
  </si>
  <si>
    <t>Баранов Антон</t>
  </si>
  <si>
    <t>Открытая (12.01.1986)/35</t>
  </si>
  <si>
    <t>108,80</t>
  </si>
  <si>
    <t>67.5</t>
  </si>
  <si>
    <t>112,7700</t>
  </si>
  <si>
    <t>100,9630</t>
  </si>
  <si>
    <t>96,8375</t>
  </si>
  <si>
    <t>Хмелев Александр</t>
  </si>
  <si>
    <t>Открытая (19.09.1971)/49</t>
  </si>
  <si>
    <t>122,70</t>
  </si>
  <si>
    <t xml:space="preserve">Волжский/Волгоградская область </t>
  </si>
  <si>
    <t>370,0</t>
  </si>
  <si>
    <t>385,0</t>
  </si>
  <si>
    <t>400,0</t>
  </si>
  <si>
    <t xml:space="preserve">Козырев О. </t>
  </si>
  <si>
    <t>Мастера 40-49 (19.09.1971)/49</t>
  </si>
  <si>
    <t>ВЕСОВАЯ КАТЕГОРИЯ   140+</t>
  </si>
  <si>
    <t>Кусакин Михаил</t>
  </si>
  <si>
    <t>Открытая (28.01.1985)/36</t>
  </si>
  <si>
    <t>141,60</t>
  </si>
  <si>
    <t>402,5</t>
  </si>
  <si>
    <t>Брыкалина Валентина</t>
  </si>
  <si>
    <t>Открытая (12.04.1996)/25</t>
  </si>
  <si>
    <t>57,50</t>
  </si>
  <si>
    <t>132,5</t>
  </si>
  <si>
    <t>Чередниченко Александр</t>
  </si>
  <si>
    <t>Открытая (04.02.1991)/30</t>
  </si>
  <si>
    <t>89,90</t>
  </si>
  <si>
    <t>295,0</t>
  </si>
  <si>
    <t>Воробьев Игорь</t>
  </si>
  <si>
    <t>Открытая (18.06.1994)/26</t>
  </si>
  <si>
    <t>96,70</t>
  </si>
  <si>
    <t>320,0</t>
  </si>
  <si>
    <t>340,0</t>
  </si>
  <si>
    <t>355,0</t>
  </si>
  <si>
    <t>Николенко Сергей</t>
  </si>
  <si>
    <t>Открытая (07.01.1982)/39</t>
  </si>
  <si>
    <t>105,70</t>
  </si>
  <si>
    <t>209,8480</t>
  </si>
  <si>
    <t>188,4460</t>
  </si>
  <si>
    <t>157,9500</t>
  </si>
  <si>
    <t>Бровко Анна</t>
  </si>
  <si>
    <t>Открытая (02.02.1990)/31</t>
  </si>
  <si>
    <t>58,80</t>
  </si>
  <si>
    <t>80,0</t>
  </si>
  <si>
    <t>Седова Надежда</t>
  </si>
  <si>
    <t>Мастера 40-49 (14.05.1976)/45</t>
  </si>
  <si>
    <t>66,60</t>
  </si>
  <si>
    <t>117,5</t>
  </si>
  <si>
    <t>Ломанов Александр</t>
  </si>
  <si>
    <t>Открытая (18.09.1985)/35</t>
  </si>
  <si>
    <t>77,60</t>
  </si>
  <si>
    <t>Маевский Алексей</t>
  </si>
  <si>
    <t>Открытая (30.10.1991)/29</t>
  </si>
  <si>
    <t>109,10</t>
  </si>
  <si>
    <t>Мартиросян Бабкен</t>
  </si>
  <si>
    <t>Открытая (20.02.1997)/24</t>
  </si>
  <si>
    <t>69,60</t>
  </si>
  <si>
    <t>Открытый мастерский турнир города Михайловка
WRPF любители Силовое двоеборье без экипировки ДК
Михайловка/Волгоградская область, 29 мая 2021 года</t>
  </si>
  <si>
    <t>Открытый мастерский турнир города Михайловка
WRPF любители Силовое двоеборье без экипировки
Михайловка/Волгоградская область, 29 мая 2021 года</t>
  </si>
  <si>
    <t>Открытый мастерский турнир города Михайловка
WRPF любители Становая тяга без экипировки ДК
Михайловка/Волгоградская область, 29 мая 2021 года</t>
  </si>
  <si>
    <t>Открытый мастерский турнир города Михайловка
WRPF любители Становая тяга без экипировки
Михайловка/Волгоградская область, 29 мая 2021 года</t>
  </si>
  <si>
    <t>Открытый мастерский турнир города Михайловка
WEPF Жим лежа в многопетельной софт экипировке
Михайловка/Волгоградская область, 29 мая 2021 года</t>
  </si>
  <si>
    <t>Открытый мастерский турнир города Михайловка
WRPF любители Жим лежа без экипировки ДК
Михайловка/Волгоградская область, 29 мая 2021 года</t>
  </si>
  <si>
    <t>Открытый мастерский турнир города Михайловка
WRPF любители Жим лежа без экипировки
Михайловка/Волгоградская область, 29 мая 2021 года</t>
  </si>
  <si>
    <t>Открытый мастерский турнир города Михайловка
WEPF Жим лежа в однопетельной софт экипировке
Михайловка/Волгоградская область, 29 мая 2021 года</t>
  </si>
  <si>
    <t>Открытый мастерский турнир города Михайловка
WRPF любители Пауэрлифтинг без экипировки ДК
Михайловка/Волгоградская область, 29 мая 2021 года</t>
  </si>
  <si>
    <t>Открытый мастерский турнир города Михайловка
WRPF любители Пауэрлифтинг без экипировки
Михайловка/Волгоградская область, 29 мая 2021 года</t>
  </si>
  <si>
    <t>Открытый мастерский турнир города Михайловка
WRPF любители Пауэрлифтинг классический в бинтах ДК
Михайловка/Волгоградская область, 29 мая 2021 года</t>
  </si>
  <si>
    <t>Самостоятельно</t>
  </si>
  <si>
    <t>Средняя Ахтуба/Волгоградская область</t>
  </si>
  <si>
    <t>Легенькова М.</t>
  </si>
  <si>
    <t>Легенкова М.</t>
  </si>
  <si>
    <t>Чередниченко А.</t>
  </si>
  <si>
    <t>Сухов В.</t>
  </si>
  <si>
    <t>Михайловка/Волгоградская область</t>
  </si>
  <si>
    <t>Новоаннинский/Волгоградская область</t>
  </si>
  <si>
    <t>Йошкар-Ола/Республика Марий Эл</t>
  </si>
  <si>
    <t>Весовая категория</t>
  </si>
  <si>
    <t xml:space="preserve">Чередниченко А. </t>
  </si>
  <si>
    <t>Борщёв В.</t>
  </si>
  <si>
    <t>Октябрьский/Волгоградская область</t>
  </si>
  <si>
    <t>Волгоград/Волгоградская область</t>
  </si>
  <si>
    <t>Подолян А.</t>
  </si>
  <si>
    <t>Амазян Д.</t>
  </si>
  <si>
    <t>№</t>
  </si>
  <si>
    <t xml:space="preserve">
Дата рождения/Возраст</t>
  </si>
  <si>
    <t>Возрастная группа</t>
  </si>
  <si>
    <t>O</t>
  </si>
  <si>
    <t>M1</t>
  </si>
  <si>
    <t>T1</t>
  </si>
  <si>
    <t>M2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</si>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</sst>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FB66E-1A3E-4887-831F-70D3156EC8D7}">
  <dimension ref="A1:U26"/>
  <sheetViews>
    <sheetView tabSelected="1"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2.8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3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9" bestFit="1" customWidth="1"/>
    <col min="20" max="20" width="8.5" style="6" bestFit="1" customWidth="1"/>
    <col min="21" max="21" width="22.33203125" style="5" customWidth="1"/>
    <col min="22" max="16384" width="9.1640625" style="3"/>
  </cols>
  <sheetData>
    <row r="1" spans="1:21" s="2" customFormat="1" ht="29" customHeight="1">
      <c r="A1" s="47" t="s">
        <v>325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344</v>
      </c>
      <c r="B3" s="68" t="s">
        <v>0</v>
      </c>
      <c r="C3" s="57" t="s">
        <v>345</v>
      </c>
      <c r="D3" s="57" t="s">
        <v>6</v>
      </c>
      <c r="E3" s="59" t="s">
        <v>346</v>
      </c>
      <c r="F3" s="59" t="s">
        <v>5</v>
      </c>
      <c r="G3" s="59" t="s">
        <v>9</v>
      </c>
      <c r="H3" s="59"/>
      <c r="I3" s="59"/>
      <c r="J3" s="59"/>
      <c r="K3" s="59" t="s">
        <v>10</v>
      </c>
      <c r="L3" s="59"/>
      <c r="M3" s="59"/>
      <c r="N3" s="59"/>
      <c r="O3" s="59" t="s">
        <v>11</v>
      </c>
      <c r="P3" s="59"/>
      <c r="Q3" s="59"/>
      <c r="R3" s="59"/>
      <c r="S3" s="62" t="s">
        <v>1</v>
      </c>
      <c r="T3" s="59" t="s">
        <v>3</v>
      </c>
      <c r="U3" s="64" t="s">
        <v>2</v>
      </c>
    </row>
    <row r="4" spans="1:21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3"/>
      <c r="T4" s="58"/>
      <c r="U4" s="65"/>
    </row>
    <row r="5" spans="1:21" ht="16">
      <c r="A5" s="66" t="s">
        <v>98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9" t="s">
        <v>31</v>
      </c>
      <c r="B6" s="8" t="s">
        <v>99</v>
      </c>
      <c r="C6" s="8" t="s">
        <v>100</v>
      </c>
      <c r="D6" s="8" t="s">
        <v>101</v>
      </c>
      <c r="E6" s="8" t="s">
        <v>347</v>
      </c>
      <c r="F6" s="8" t="s">
        <v>102</v>
      </c>
      <c r="G6" s="14" t="s">
        <v>103</v>
      </c>
      <c r="H6" s="19" t="s">
        <v>104</v>
      </c>
      <c r="I6" s="14" t="s">
        <v>104</v>
      </c>
      <c r="J6" s="9"/>
      <c r="K6" s="14" t="s">
        <v>105</v>
      </c>
      <c r="L6" s="19" t="s">
        <v>106</v>
      </c>
      <c r="M6" s="19" t="s">
        <v>107</v>
      </c>
      <c r="N6" s="9"/>
      <c r="O6" s="14" t="s">
        <v>108</v>
      </c>
      <c r="P6" s="14" t="s">
        <v>109</v>
      </c>
      <c r="Q6" s="14" t="s">
        <v>110</v>
      </c>
      <c r="R6" s="9"/>
      <c r="S6" s="28" t="str">
        <f>"195,0"</f>
        <v>195,0</v>
      </c>
      <c r="T6" s="9" t="str">
        <f>"261,8460"</f>
        <v>261,8460</v>
      </c>
      <c r="U6" s="8"/>
    </row>
    <row r="7" spans="1:21">
      <c r="B7" s="5" t="s">
        <v>8</v>
      </c>
    </row>
    <row r="8" spans="1:21" ht="16">
      <c r="A8" s="60" t="s">
        <v>111</v>
      </c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1">
      <c r="A9" s="9" t="s">
        <v>31</v>
      </c>
      <c r="B9" s="8" t="s">
        <v>112</v>
      </c>
      <c r="C9" s="8" t="s">
        <v>113</v>
      </c>
      <c r="D9" s="8" t="s">
        <v>114</v>
      </c>
      <c r="E9" s="8" t="s">
        <v>347</v>
      </c>
      <c r="F9" s="8" t="s">
        <v>102</v>
      </c>
      <c r="G9" s="14" t="s">
        <v>115</v>
      </c>
      <c r="H9" s="19" t="s">
        <v>110</v>
      </c>
      <c r="I9" s="19" t="s">
        <v>110</v>
      </c>
      <c r="J9" s="9"/>
      <c r="K9" s="14" t="s">
        <v>107</v>
      </c>
      <c r="L9" s="14" t="s">
        <v>103</v>
      </c>
      <c r="M9" s="14" t="s">
        <v>116</v>
      </c>
      <c r="N9" s="9"/>
      <c r="O9" s="14" t="s">
        <v>117</v>
      </c>
      <c r="P9" s="14" t="s">
        <v>118</v>
      </c>
      <c r="Q9" s="19" t="s">
        <v>21</v>
      </c>
      <c r="R9" s="9"/>
      <c r="S9" s="28" t="str">
        <f>"270,0"</f>
        <v>270,0</v>
      </c>
      <c r="T9" s="9" t="str">
        <f>"317,6820"</f>
        <v>317,6820</v>
      </c>
      <c r="U9" s="8"/>
    </row>
    <row r="10" spans="1:21">
      <c r="B10" s="5" t="s">
        <v>8</v>
      </c>
    </row>
    <row r="11" spans="1:21" ht="16">
      <c r="A11" s="60" t="s">
        <v>119</v>
      </c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</row>
    <row r="12" spans="1:21">
      <c r="A12" s="16" t="s">
        <v>31</v>
      </c>
      <c r="B12" s="15" t="s">
        <v>120</v>
      </c>
      <c r="C12" s="15" t="s">
        <v>121</v>
      </c>
      <c r="D12" s="15" t="s">
        <v>122</v>
      </c>
      <c r="E12" s="15" t="s">
        <v>347</v>
      </c>
      <c r="F12" s="15" t="s">
        <v>44</v>
      </c>
      <c r="G12" s="20" t="s">
        <v>117</v>
      </c>
      <c r="H12" s="20" t="s">
        <v>118</v>
      </c>
      <c r="I12" s="20" t="s">
        <v>20</v>
      </c>
      <c r="J12" s="16"/>
      <c r="K12" s="20" t="s">
        <v>123</v>
      </c>
      <c r="L12" s="23" t="s">
        <v>124</v>
      </c>
      <c r="M12" s="23" t="s">
        <v>124</v>
      </c>
      <c r="N12" s="16"/>
      <c r="O12" s="20" t="s">
        <v>20</v>
      </c>
      <c r="P12" s="20" t="s">
        <v>45</v>
      </c>
      <c r="Q12" s="23" t="s">
        <v>125</v>
      </c>
      <c r="R12" s="16"/>
      <c r="S12" s="30" t="str">
        <f>"337,5"</f>
        <v>337,5</v>
      </c>
      <c r="T12" s="16" t="str">
        <f>"378,2363"</f>
        <v>378,2363</v>
      </c>
      <c r="U12" s="15" t="s">
        <v>342</v>
      </c>
    </row>
    <row r="13" spans="1:21">
      <c r="A13" s="18" t="s">
        <v>150</v>
      </c>
      <c r="B13" s="17" t="s">
        <v>126</v>
      </c>
      <c r="C13" s="17" t="s">
        <v>127</v>
      </c>
      <c r="D13" s="17" t="s">
        <v>128</v>
      </c>
      <c r="E13" s="17" t="s">
        <v>347</v>
      </c>
      <c r="F13" s="17" t="s">
        <v>44</v>
      </c>
      <c r="G13" s="22" t="s">
        <v>115</v>
      </c>
      <c r="H13" s="22" t="s">
        <v>129</v>
      </c>
      <c r="I13" s="22" t="s">
        <v>129</v>
      </c>
      <c r="J13" s="18"/>
      <c r="K13" s="22"/>
      <c r="L13" s="18"/>
      <c r="M13" s="18"/>
      <c r="N13" s="18"/>
      <c r="O13" s="22"/>
      <c r="P13" s="18"/>
      <c r="Q13" s="18"/>
      <c r="R13" s="18"/>
      <c r="S13" s="31">
        <v>0</v>
      </c>
      <c r="T13" s="18" t="str">
        <f>"0,0000"</f>
        <v>0,0000</v>
      </c>
      <c r="U13" s="17"/>
    </row>
    <row r="14" spans="1:21">
      <c r="B14" s="5" t="s">
        <v>8</v>
      </c>
    </row>
    <row r="15" spans="1:21" ht="16">
      <c r="A15" s="60" t="s">
        <v>131</v>
      </c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</row>
    <row r="16" spans="1:21">
      <c r="A16" s="9" t="s">
        <v>150</v>
      </c>
      <c r="B16" s="8" t="s">
        <v>132</v>
      </c>
      <c r="C16" s="8" t="s">
        <v>133</v>
      </c>
      <c r="D16" s="8" t="s">
        <v>134</v>
      </c>
      <c r="E16" s="8" t="s">
        <v>347</v>
      </c>
      <c r="F16" s="8" t="s">
        <v>334</v>
      </c>
      <c r="G16" s="19" t="s">
        <v>130</v>
      </c>
      <c r="H16" s="19" t="s">
        <v>130</v>
      </c>
      <c r="I16" s="19" t="s">
        <v>130</v>
      </c>
      <c r="J16" s="9"/>
      <c r="K16" s="19"/>
      <c r="L16" s="9"/>
      <c r="M16" s="9"/>
      <c r="N16" s="9"/>
      <c r="O16" s="19"/>
      <c r="P16" s="9"/>
      <c r="Q16" s="9"/>
      <c r="R16" s="9"/>
      <c r="S16" s="28">
        <v>0</v>
      </c>
      <c r="T16" s="9" t="str">
        <f>"0,0000"</f>
        <v>0,0000</v>
      </c>
      <c r="U16" s="8" t="s">
        <v>332</v>
      </c>
    </row>
    <row r="17" spans="1:21">
      <c r="B17" s="5" t="s">
        <v>8</v>
      </c>
    </row>
    <row r="18" spans="1:21" ht="16">
      <c r="A18" s="60" t="s">
        <v>111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21">
      <c r="A19" s="9" t="s">
        <v>31</v>
      </c>
      <c r="B19" s="8" t="s">
        <v>136</v>
      </c>
      <c r="C19" s="8" t="s">
        <v>137</v>
      </c>
      <c r="D19" s="8" t="s">
        <v>138</v>
      </c>
      <c r="E19" s="8" t="s">
        <v>347</v>
      </c>
      <c r="F19" s="8" t="s">
        <v>334</v>
      </c>
      <c r="G19" s="14" t="s">
        <v>130</v>
      </c>
      <c r="H19" s="14" t="s">
        <v>117</v>
      </c>
      <c r="I19" s="19" t="s">
        <v>118</v>
      </c>
      <c r="J19" s="9"/>
      <c r="K19" s="14" t="s">
        <v>115</v>
      </c>
      <c r="L19" s="19" t="s">
        <v>139</v>
      </c>
      <c r="M19" s="19" t="s">
        <v>139</v>
      </c>
      <c r="N19" s="9"/>
      <c r="O19" s="14" t="s">
        <v>38</v>
      </c>
      <c r="P19" s="14" t="s">
        <v>140</v>
      </c>
      <c r="Q19" s="19" t="s">
        <v>36</v>
      </c>
      <c r="R19" s="9"/>
      <c r="S19" s="28" t="str">
        <f>"375,0"</f>
        <v>375,0</v>
      </c>
      <c r="T19" s="9" t="str">
        <f>"353,9625"</f>
        <v>353,9625</v>
      </c>
      <c r="U19" s="8" t="s">
        <v>332</v>
      </c>
    </row>
    <row r="20" spans="1:21">
      <c r="B20" s="5" t="s">
        <v>8</v>
      </c>
    </row>
    <row r="21" spans="1:21" ht="16">
      <c r="A21" s="60" t="s">
        <v>32</v>
      </c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</row>
    <row r="22" spans="1:21">
      <c r="A22" s="9" t="s">
        <v>31</v>
      </c>
      <c r="B22" s="8" t="s">
        <v>141</v>
      </c>
      <c r="C22" s="8" t="s">
        <v>142</v>
      </c>
      <c r="D22" s="8" t="s">
        <v>143</v>
      </c>
      <c r="E22" s="8" t="s">
        <v>347</v>
      </c>
      <c r="F22" s="8" t="s">
        <v>334</v>
      </c>
      <c r="G22" s="14" t="s">
        <v>130</v>
      </c>
      <c r="H22" s="14" t="s">
        <v>117</v>
      </c>
      <c r="I22" s="14" t="s">
        <v>118</v>
      </c>
      <c r="J22" s="9"/>
      <c r="K22" s="19" t="s">
        <v>144</v>
      </c>
      <c r="L22" s="14" t="s">
        <v>144</v>
      </c>
      <c r="M22" s="14" t="s">
        <v>145</v>
      </c>
      <c r="N22" s="9"/>
      <c r="O22" s="14" t="s">
        <v>146</v>
      </c>
      <c r="P22" s="14" t="s">
        <v>19</v>
      </c>
      <c r="Q22" s="14" t="s">
        <v>21</v>
      </c>
      <c r="R22" s="9"/>
      <c r="S22" s="28" t="str">
        <f>"345,0"</f>
        <v>345,0</v>
      </c>
      <c r="T22" s="9" t="str">
        <f>"237,2220"</f>
        <v>237,2220</v>
      </c>
      <c r="U22" s="8"/>
    </row>
    <row r="23" spans="1:21">
      <c r="B23" s="5" t="s">
        <v>8</v>
      </c>
    </row>
    <row r="24" spans="1:21" ht="16">
      <c r="A24" s="60" t="s">
        <v>69</v>
      </c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</row>
    <row r="25" spans="1:21">
      <c r="A25" s="9" t="s">
        <v>31</v>
      </c>
      <c r="B25" s="8" t="s">
        <v>147</v>
      </c>
      <c r="C25" s="8" t="s">
        <v>148</v>
      </c>
      <c r="D25" s="8" t="s">
        <v>149</v>
      </c>
      <c r="E25" s="8" t="s">
        <v>347</v>
      </c>
      <c r="F25" s="8" t="s">
        <v>335</v>
      </c>
      <c r="G25" s="19" t="s">
        <v>53</v>
      </c>
      <c r="H25" s="14" t="s">
        <v>53</v>
      </c>
      <c r="I25" s="14" t="s">
        <v>68</v>
      </c>
      <c r="J25" s="9"/>
      <c r="K25" s="14" t="s">
        <v>19</v>
      </c>
      <c r="L25" s="19" t="s">
        <v>20</v>
      </c>
      <c r="M25" s="19" t="s">
        <v>20</v>
      </c>
      <c r="N25" s="9"/>
      <c r="O25" s="14" t="s">
        <v>53</v>
      </c>
      <c r="P25" s="14" t="s">
        <v>68</v>
      </c>
      <c r="Q25" s="14" t="s">
        <v>83</v>
      </c>
      <c r="R25" s="9"/>
      <c r="S25" s="28" t="str">
        <f>"615,0"</f>
        <v>615,0</v>
      </c>
      <c r="T25" s="9" t="str">
        <f>"359,3445"</f>
        <v>359,3445</v>
      </c>
      <c r="U25" s="8"/>
    </row>
    <row r="26" spans="1:21">
      <c r="B26" s="5" t="s">
        <v>8</v>
      </c>
    </row>
  </sheetData>
  <mergeCells count="20">
    <mergeCell ref="A24:R24"/>
    <mergeCell ref="S3:S4"/>
    <mergeCell ref="T3:T4"/>
    <mergeCell ref="U3:U4"/>
    <mergeCell ref="A5:R5"/>
    <mergeCell ref="B3:B4"/>
    <mergeCell ref="A8:R8"/>
    <mergeCell ref="A11:R11"/>
    <mergeCell ref="A15:R15"/>
    <mergeCell ref="A18:R18"/>
    <mergeCell ref="A21:R21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17E89-2DDB-41FA-A278-76F301E42CDF}">
  <dimension ref="A1:M2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4.332031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7.8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33203125" style="5" bestFit="1" customWidth="1"/>
    <col min="14" max="16384" width="9.1640625" style="3"/>
  </cols>
  <sheetData>
    <row r="1" spans="1:13" s="2" customFormat="1" ht="29" customHeight="1">
      <c r="A1" s="47" t="s">
        <v>319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344</v>
      </c>
      <c r="B3" s="68" t="s">
        <v>0</v>
      </c>
      <c r="C3" s="57" t="s">
        <v>345</v>
      </c>
      <c r="D3" s="57" t="s">
        <v>6</v>
      </c>
      <c r="E3" s="59" t="s">
        <v>346</v>
      </c>
      <c r="F3" s="59" t="s">
        <v>5</v>
      </c>
      <c r="G3" s="59" t="s">
        <v>11</v>
      </c>
      <c r="H3" s="59"/>
      <c r="I3" s="59"/>
      <c r="J3" s="59"/>
      <c r="K3" s="59" t="s">
        <v>156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5"/>
    </row>
    <row r="5" spans="1:13" ht="16">
      <c r="A5" s="66" t="s">
        <v>119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9" t="s">
        <v>31</v>
      </c>
      <c r="B6" s="8" t="s">
        <v>300</v>
      </c>
      <c r="C6" s="8" t="s">
        <v>301</v>
      </c>
      <c r="D6" s="8" t="s">
        <v>302</v>
      </c>
      <c r="E6" s="8" t="s">
        <v>347</v>
      </c>
      <c r="F6" s="8" t="s">
        <v>44</v>
      </c>
      <c r="G6" s="14" t="s">
        <v>124</v>
      </c>
      <c r="H6" s="19" t="s">
        <v>303</v>
      </c>
      <c r="I6" s="14" t="s">
        <v>303</v>
      </c>
      <c r="J6" s="9"/>
      <c r="K6" s="9" t="str">
        <f>"80,0"</f>
        <v>80,0</v>
      </c>
      <c r="L6" s="9" t="str">
        <f>"90,6000"</f>
        <v>90,6000</v>
      </c>
      <c r="M6" s="8" t="s">
        <v>331</v>
      </c>
    </row>
    <row r="7" spans="1:13">
      <c r="B7" s="5" t="s">
        <v>8</v>
      </c>
    </row>
    <row r="8" spans="1:13" ht="16">
      <c r="A8" s="60" t="s">
        <v>131</v>
      </c>
      <c r="B8" s="60"/>
      <c r="C8" s="61"/>
      <c r="D8" s="61"/>
      <c r="E8" s="61"/>
      <c r="F8" s="61"/>
      <c r="G8" s="61"/>
      <c r="H8" s="61"/>
      <c r="I8" s="61"/>
      <c r="J8" s="61"/>
    </row>
    <row r="9" spans="1:13">
      <c r="A9" s="16" t="s">
        <v>31</v>
      </c>
      <c r="B9" s="15" t="s">
        <v>132</v>
      </c>
      <c r="C9" s="15" t="s">
        <v>133</v>
      </c>
      <c r="D9" s="15" t="s">
        <v>134</v>
      </c>
      <c r="E9" s="15" t="s">
        <v>347</v>
      </c>
      <c r="F9" s="15" t="s">
        <v>334</v>
      </c>
      <c r="G9" s="20" t="s">
        <v>239</v>
      </c>
      <c r="H9" s="23" t="s">
        <v>20</v>
      </c>
      <c r="I9" s="23" t="s">
        <v>20</v>
      </c>
      <c r="J9" s="16"/>
      <c r="K9" s="16" t="str">
        <f>"122,5"</f>
        <v>122,5</v>
      </c>
      <c r="L9" s="16" t="str">
        <f>"128,0738"</f>
        <v>128,0738</v>
      </c>
      <c r="M9" s="15" t="s">
        <v>332</v>
      </c>
    </row>
    <row r="10" spans="1:13">
      <c r="A10" s="18" t="s">
        <v>31</v>
      </c>
      <c r="B10" s="17" t="s">
        <v>304</v>
      </c>
      <c r="C10" s="17" t="s">
        <v>305</v>
      </c>
      <c r="D10" s="17" t="s">
        <v>306</v>
      </c>
      <c r="E10" s="17" t="s">
        <v>348</v>
      </c>
      <c r="F10" s="17" t="s">
        <v>336</v>
      </c>
      <c r="G10" s="22" t="s">
        <v>130</v>
      </c>
      <c r="H10" s="21" t="s">
        <v>130</v>
      </c>
      <c r="I10" s="22" t="s">
        <v>307</v>
      </c>
      <c r="J10" s="18"/>
      <c r="K10" s="18" t="str">
        <f>"110,0"</f>
        <v>110,0</v>
      </c>
      <c r="L10" s="18" t="str">
        <f>"120,1680"</f>
        <v>120,1680</v>
      </c>
      <c r="M10" s="17"/>
    </row>
    <row r="11" spans="1:13">
      <c r="B11" s="5" t="s">
        <v>8</v>
      </c>
    </row>
    <row r="12" spans="1:13" ht="16">
      <c r="A12" s="60" t="s">
        <v>111</v>
      </c>
      <c r="B12" s="60"/>
      <c r="C12" s="61"/>
      <c r="D12" s="61"/>
      <c r="E12" s="61"/>
      <c r="F12" s="61"/>
      <c r="G12" s="61"/>
      <c r="H12" s="61"/>
      <c r="I12" s="61"/>
      <c r="J12" s="61"/>
    </row>
    <row r="13" spans="1:13">
      <c r="A13" s="9" t="s">
        <v>31</v>
      </c>
      <c r="B13" s="8" t="s">
        <v>136</v>
      </c>
      <c r="C13" s="8" t="s">
        <v>137</v>
      </c>
      <c r="D13" s="8" t="s">
        <v>138</v>
      </c>
      <c r="E13" s="8" t="s">
        <v>347</v>
      </c>
      <c r="F13" s="8" t="s">
        <v>334</v>
      </c>
      <c r="G13" s="14" t="s">
        <v>38</v>
      </c>
      <c r="H13" s="14" t="s">
        <v>140</v>
      </c>
      <c r="I13" s="19" t="s">
        <v>36</v>
      </c>
      <c r="J13" s="9"/>
      <c r="K13" s="9" t="str">
        <f>"165,0"</f>
        <v>165,0</v>
      </c>
      <c r="L13" s="9" t="str">
        <f>"155,7435"</f>
        <v>155,7435</v>
      </c>
      <c r="M13" s="8" t="s">
        <v>332</v>
      </c>
    </row>
    <row r="14" spans="1:13">
      <c r="B14" s="5" t="s">
        <v>8</v>
      </c>
    </row>
    <row r="15" spans="1:13" ht="16">
      <c r="A15" s="60" t="s">
        <v>32</v>
      </c>
      <c r="B15" s="60"/>
      <c r="C15" s="61"/>
      <c r="D15" s="61"/>
      <c r="E15" s="61"/>
      <c r="F15" s="61"/>
      <c r="G15" s="61"/>
      <c r="H15" s="61"/>
      <c r="I15" s="61"/>
      <c r="J15" s="61"/>
    </row>
    <row r="16" spans="1:13">
      <c r="A16" s="16" t="s">
        <v>31</v>
      </c>
      <c r="B16" s="15" t="s">
        <v>308</v>
      </c>
      <c r="C16" s="15" t="s">
        <v>309</v>
      </c>
      <c r="D16" s="15" t="s">
        <v>310</v>
      </c>
      <c r="E16" s="15" t="s">
        <v>347</v>
      </c>
      <c r="F16" s="15" t="s">
        <v>44</v>
      </c>
      <c r="G16" s="20" t="s">
        <v>36</v>
      </c>
      <c r="H16" s="23" t="s">
        <v>22</v>
      </c>
      <c r="I16" s="23" t="s">
        <v>65</v>
      </c>
      <c r="J16" s="16"/>
      <c r="K16" s="16" t="str">
        <f>"170,0"</f>
        <v>170,0</v>
      </c>
      <c r="L16" s="16" t="str">
        <f>"118,3710"</f>
        <v>118,3710</v>
      </c>
      <c r="M16" s="15" t="s">
        <v>333</v>
      </c>
    </row>
    <row r="17" spans="1:13">
      <c r="A17" s="18" t="s">
        <v>97</v>
      </c>
      <c r="B17" s="17" t="s">
        <v>141</v>
      </c>
      <c r="C17" s="17" t="s">
        <v>142</v>
      </c>
      <c r="D17" s="17" t="s">
        <v>143</v>
      </c>
      <c r="E17" s="17" t="s">
        <v>347</v>
      </c>
      <c r="F17" s="17" t="s">
        <v>334</v>
      </c>
      <c r="G17" s="21" t="s">
        <v>146</v>
      </c>
      <c r="H17" s="21" t="s">
        <v>19</v>
      </c>
      <c r="I17" s="21" t="s">
        <v>21</v>
      </c>
      <c r="J17" s="18"/>
      <c r="K17" s="18" t="str">
        <f>"135,0"</f>
        <v>135,0</v>
      </c>
      <c r="L17" s="18" t="str">
        <f>"92,8260"</f>
        <v>92,8260</v>
      </c>
      <c r="M17" s="17"/>
    </row>
    <row r="18" spans="1:13">
      <c r="B18" s="5" t="s">
        <v>8</v>
      </c>
    </row>
    <row r="19" spans="1:13" ht="16">
      <c r="A19" s="60" t="s">
        <v>69</v>
      </c>
      <c r="B19" s="60"/>
      <c r="C19" s="61"/>
      <c r="D19" s="61"/>
      <c r="E19" s="61"/>
      <c r="F19" s="61"/>
      <c r="G19" s="61"/>
      <c r="H19" s="61"/>
      <c r="I19" s="61"/>
      <c r="J19" s="61"/>
    </row>
    <row r="20" spans="1:13">
      <c r="A20" s="9" t="s">
        <v>31</v>
      </c>
      <c r="B20" s="8" t="s">
        <v>147</v>
      </c>
      <c r="C20" s="8" t="s">
        <v>148</v>
      </c>
      <c r="D20" s="8" t="s">
        <v>149</v>
      </c>
      <c r="E20" s="8" t="s">
        <v>347</v>
      </c>
      <c r="F20" s="8" t="s">
        <v>335</v>
      </c>
      <c r="G20" s="14" t="s">
        <v>53</v>
      </c>
      <c r="H20" s="14" t="s">
        <v>68</v>
      </c>
      <c r="I20" s="14" t="s">
        <v>83</v>
      </c>
      <c r="J20" s="9"/>
      <c r="K20" s="9" t="str">
        <f>"250,0"</f>
        <v>250,0</v>
      </c>
      <c r="L20" s="9" t="str">
        <f>"146,0750"</f>
        <v>146,0750</v>
      </c>
      <c r="M20" s="8"/>
    </row>
    <row r="21" spans="1:13">
      <c r="B21" s="5" t="s">
        <v>8</v>
      </c>
    </row>
  </sheetData>
  <mergeCells count="16">
    <mergeCell ref="A8:J8"/>
    <mergeCell ref="A12:J12"/>
    <mergeCell ref="A15:J15"/>
    <mergeCell ref="A19:J1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69A39-78D9-443B-BFBB-0C3EBA6A27C4}">
  <dimension ref="A1:M3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3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6.6640625" style="5" bestFit="1" customWidth="1"/>
    <col min="14" max="16384" width="9.1640625" style="3"/>
  </cols>
  <sheetData>
    <row r="1" spans="1:13" s="2" customFormat="1" ht="29" customHeight="1">
      <c r="A1" s="47" t="s">
        <v>320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344</v>
      </c>
      <c r="B3" s="68" t="s">
        <v>0</v>
      </c>
      <c r="C3" s="57" t="s">
        <v>345</v>
      </c>
      <c r="D3" s="57" t="s">
        <v>6</v>
      </c>
      <c r="E3" s="59" t="s">
        <v>346</v>
      </c>
      <c r="F3" s="59" t="s">
        <v>5</v>
      </c>
      <c r="G3" s="59" t="s">
        <v>11</v>
      </c>
      <c r="H3" s="59"/>
      <c r="I3" s="59"/>
      <c r="J3" s="59"/>
      <c r="K3" s="59" t="s">
        <v>156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5"/>
    </row>
    <row r="5" spans="1:13" ht="16">
      <c r="A5" s="66" t="s">
        <v>119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9" t="s">
        <v>31</v>
      </c>
      <c r="B6" s="8" t="s">
        <v>280</v>
      </c>
      <c r="C6" s="8" t="s">
        <v>281</v>
      </c>
      <c r="D6" s="8" t="s">
        <v>282</v>
      </c>
      <c r="E6" s="8" t="s">
        <v>347</v>
      </c>
      <c r="F6" s="8" t="s">
        <v>44</v>
      </c>
      <c r="G6" s="14" t="s">
        <v>117</v>
      </c>
      <c r="H6" s="14" t="s">
        <v>118</v>
      </c>
      <c r="I6" s="14" t="s">
        <v>283</v>
      </c>
      <c r="J6" s="9"/>
      <c r="K6" s="9" t="str">
        <f>"132,5"</f>
        <v>132,5</v>
      </c>
      <c r="L6" s="9" t="str">
        <f>"152,7063"</f>
        <v>152,7063</v>
      </c>
      <c r="M6" s="8"/>
    </row>
    <row r="7" spans="1:13">
      <c r="B7" s="5" t="s">
        <v>8</v>
      </c>
    </row>
    <row r="8" spans="1:13" ht="16">
      <c r="A8" s="60" t="s">
        <v>32</v>
      </c>
      <c r="B8" s="60"/>
      <c r="C8" s="61"/>
      <c r="D8" s="61"/>
      <c r="E8" s="61"/>
      <c r="F8" s="61"/>
      <c r="G8" s="61"/>
      <c r="H8" s="61"/>
      <c r="I8" s="61"/>
      <c r="J8" s="61"/>
    </row>
    <row r="9" spans="1:13">
      <c r="A9" s="9" t="s">
        <v>31</v>
      </c>
      <c r="B9" s="8" t="s">
        <v>33</v>
      </c>
      <c r="C9" s="8" t="s">
        <v>34</v>
      </c>
      <c r="D9" s="8" t="s">
        <v>35</v>
      </c>
      <c r="E9" s="8" t="s">
        <v>347</v>
      </c>
      <c r="F9" s="8" t="s">
        <v>102</v>
      </c>
      <c r="G9" s="14" t="s">
        <v>23</v>
      </c>
      <c r="H9" s="14" t="s">
        <v>17</v>
      </c>
      <c r="I9" s="19" t="s">
        <v>40</v>
      </c>
      <c r="J9" s="9"/>
      <c r="K9" s="9" t="str">
        <f>"220,0"</f>
        <v>220,0</v>
      </c>
      <c r="L9" s="9" t="str">
        <f>"149,2700"</f>
        <v>149,2700</v>
      </c>
      <c r="M9" s="8"/>
    </row>
    <row r="10" spans="1:13">
      <c r="B10" s="5" t="s">
        <v>8</v>
      </c>
    </row>
    <row r="11" spans="1:13" ht="16">
      <c r="A11" s="60" t="s">
        <v>12</v>
      </c>
      <c r="B11" s="60"/>
      <c r="C11" s="61"/>
      <c r="D11" s="61"/>
      <c r="E11" s="61"/>
      <c r="F11" s="61"/>
      <c r="G11" s="61"/>
      <c r="H11" s="61"/>
      <c r="I11" s="61"/>
      <c r="J11" s="61"/>
    </row>
    <row r="12" spans="1:13">
      <c r="A12" s="9" t="s">
        <v>31</v>
      </c>
      <c r="B12" s="8" t="s">
        <v>284</v>
      </c>
      <c r="C12" s="8" t="s">
        <v>285</v>
      </c>
      <c r="D12" s="8" t="s">
        <v>286</v>
      </c>
      <c r="E12" s="8" t="s">
        <v>347</v>
      </c>
      <c r="F12" s="8" t="s">
        <v>102</v>
      </c>
      <c r="G12" s="14" t="s">
        <v>87</v>
      </c>
      <c r="H12" s="19" t="s">
        <v>287</v>
      </c>
      <c r="I12" s="14" t="s">
        <v>287</v>
      </c>
      <c r="J12" s="9"/>
      <c r="K12" s="9" t="str">
        <f>"295,0"</f>
        <v>295,0</v>
      </c>
      <c r="L12" s="9" t="str">
        <f>"188,4460"</f>
        <v>188,4460</v>
      </c>
      <c r="M12" s="8"/>
    </row>
    <row r="13" spans="1:13">
      <c r="B13" s="5" t="s">
        <v>8</v>
      </c>
    </row>
    <row r="14" spans="1:13" ht="16">
      <c r="A14" s="60" t="s">
        <v>49</v>
      </c>
      <c r="B14" s="60"/>
      <c r="C14" s="61"/>
      <c r="D14" s="61"/>
      <c r="E14" s="61"/>
      <c r="F14" s="61"/>
      <c r="G14" s="61"/>
      <c r="H14" s="61"/>
      <c r="I14" s="61"/>
      <c r="J14" s="61"/>
    </row>
    <row r="15" spans="1:13">
      <c r="A15" s="9" t="s">
        <v>31</v>
      </c>
      <c r="B15" s="8" t="s">
        <v>288</v>
      </c>
      <c r="C15" s="8" t="s">
        <v>289</v>
      </c>
      <c r="D15" s="8" t="s">
        <v>290</v>
      </c>
      <c r="E15" s="8" t="s">
        <v>347</v>
      </c>
      <c r="F15" s="8" t="s">
        <v>44</v>
      </c>
      <c r="G15" s="14" t="s">
        <v>291</v>
      </c>
      <c r="H15" s="14" t="s">
        <v>292</v>
      </c>
      <c r="I15" s="19" t="s">
        <v>293</v>
      </c>
      <c r="J15" s="9"/>
      <c r="K15" s="9" t="str">
        <f>"340,0"</f>
        <v>340,0</v>
      </c>
      <c r="L15" s="9" t="str">
        <f>"209,8480"</f>
        <v>209,8480</v>
      </c>
      <c r="M15" s="8" t="s">
        <v>88</v>
      </c>
    </row>
    <row r="16" spans="1:13">
      <c r="B16" s="5" t="s">
        <v>8</v>
      </c>
    </row>
    <row r="17" spans="1:13" ht="16">
      <c r="A17" s="60" t="s">
        <v>183</v>
      </c>
      <c r="B17" s="60"/>
      <c r="C17" s="61"/>
      <c r="D17" s="61"/>
      <c r="E17" s="61"/>
      <c r="F17" s="61"/>
      <c r="G17" s="61"/>
      <c r="H17" s="61"/>
      <c r="I17" s="61"/>
      <c r="J17" s="61"/>
    </row>
    <row r="18" spans="1:13">
      <c r="A18" s="9" t="s">
        <v>31</v>
      </c>
      <c r="B18" s="8" t="s">
        <v>294</v>
      </c>
      <c r="C18" s="8" t="s">
        <v>295</v>
      </c>
      <c r="D18" s="8" t="s">
        <v>296</v>
      </c>
      <c r="E18" s="8" t="s">
        <v>347</v>
      </c>
      <c r="F18" s="8" t="s">
        <v>44</v>
      </c>
      <c r="G18" s="14" t="s">
        <v>23</v>
      </c>
      <c r="H18" s="14" t="s">
        <v>48</v>
      </c>
      <c r="I18" s="19" t="s">
        <v>83</v>
      </c>
      <c r="J18" s="9"/>
      <c r="K18" s="9" t="str">
        <f>"225,0"</f>
        <v>225,0</v>
      </c>
      <c r="L18" s="9" t="str">
        <f>"134,1450"</f>
        <v>134,1450</v>
      </c>
      <c r="M18" s="8"/>
    </row>
    <row r="19" spans="1:13">
      <c r="B19" s="5" t="s">
        <v>8</v>
      </c>
    </row>
    <row r="20" spans="1:13" ht="16">
      <c r="A20" s="60" t="s">
        <v>69</v>
      </c>
      <c r="B20" s="60"/>
      <c r="C20" s="61"/>
      <c r="D20" s="61"/>
      <c r="E20" s="61"/>
      <c r="F20" s="61"/>
      <c r="G20" s="61"/>
      <c r="H20" s="61"/>
      <c r="I20" s="61"/>
      <c r="J20" s="61"/>
    </row>
    <row r="21" spans="1:13">
      <c r="A21" s="9" t="s">
        <v>31</v>
      </c>
      <c r="B21" s="8" t="s">
        <v>80</v>
      </c>
      <c r="C21" s="8" t="s">
        <v>81</v>
      </c>
      <c r="D21" s="8" t="s">
        <v>82</v>
      </c>
      <c r="E21" s="8" t="s">
        <v>347</v>
      </c>
      <c r="F21" s="8" t="s">
        <v>44</v>
      </c>
      <c r="G21" s="14" t="s">
        <v>83</v>
      </c>
      <c r="H21" s="14" t="s">
        <v>86</v>
      </c>
      <c r="I21" s="19" t="s">
        <v>87</v>
      </c>
      <c r="J21" s="9"/>
      <c r="K21" s="9" t="str">
        <f>"270,0"</f>
        <v>270,0</v>
      </c>
      <c r="L21" s="9" t="str">
        <f>"157,9500"</f>
        <v>157,9500</v>
      </c>
      <c r="M21" s="8" t="s">
        <v>88</v>
      </c>
    </row>
    <row r="22" spans="1:13">
      <c r="B22" s="5" t="s">
        <v>8</v>
      </c>
    </row>
    <row r="23" spans="1:13">
      <c r="B23" s="5" t="s">
        <v>8</v>
      </c>
    </row>
    <row r="24" spans="1:13">
      <c r="B24" s="5" t="s">
        <v>8</v>
      </c>
    </row>
    <row r="25" spans="1:13" ht="18">
      <c r="B25" s="7" t="s">
        <v>7</v>
      </c>
      <c r="C25" s="7"/>
      <c r="F25" s="3"/>
    </row>
    <row r="26" spans="1:13" ht="16">
      <c r="B26" s="10" t="s">
        <v>24</v>
      </c>
      <c r="C26" s="10"/>
      <c r="F26" s="3"/>
    </row>
    <row r="27" spans="1:13" ht="14">
      <c r="B27" s="11"/>
      <c r="C27" s="12" t="s">
        <v>25</v>
      </c>
      <c r="F27" s="3"/>
    </row>
    <row r="28" spans="1:13" ht="14">
      <c r="B28" s="13" t="s">
        <v>26</v>
      </c>
      <c r="C28" s="13" t="s">
        <v>27</v>
      </c>
      <c r="D28" s="13" t="s">
        <v>337</v>
      </c>
      <c r="E28" s="13" t="s">
        <v>155</v>
      </c>
      <c r="F28" s="13" t="s">
        <v>29</v>
      </c>
    </row>
    <row r="29" spans="1:13">
      <c r="B29" s="5" t="s">
        <v>288</v>
      </c>
      <c r="C29" s="5" t="s">
        <v>25</v>
      </c>
      <c r="D29" s="6" t="s">
        <v>92</v>
      </c>
      <c r="E29" s="6" t="s">
        <v>292</v>
      </c>
      <c r="F29" s="6" t="s">
        <v>297</v>
      </c>
    </row>
    <row r="30" spans="1:13">
      <c r="B30" s="5" t="s">
        <v>284</v>
      </c>
      <c r="C30" s="5" t="s">
        <v>25</v>
      </c>
      <c r="D30" s="6" t="s">
        <v>30</v>
      </c>
      <c r="E30" s="6" t="s">
        <v>287</v>
      </c>
      <c r="F30" s="6" t="s">
        <v>298</v>
      </c>
    </row>
    <row r="31" spans="1:13">
      <c r="B31" s="5" t="s">
        <v>80</v>
      </c>
      <c r="C31" s="5" t="s">
        <v>25</v>
      </c>
      <c r="D31" s="6" t="s">
        <v>89</v>
      </c>
      <c r="E31" s="6" t="s">
        <v>86</v>
      </c>
      <c r="F31" s="6" t="s">
        <v>299</v>
      </c>
    </row>
    <row r="32" spans="1:13">
      <c r="B32" s="5" t="s">
        <v>8</v>
      </c>
    </row>
  </sheetData>
  <mergeCells count="17">
    <mergeCell ref="A20:J20"/>
    <mergeCell ref="A5:J5"/>
    <mergeCell ref="A8:J8"/>
    <mergeCell ref="A11:J11"/>
    <mergeCell ref="A14:J14"/>
    <mergeCell ref="A17:J17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97947-A8D5-4950-BF17-C4C851A14348}">
  <dimension ref="A1:U28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1.6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0" style="5" customWidth="1"/>
    <col min="22" max="16384" width="9.1640625" style="3"/>
  </cols>
  <sheetData>
    <row r="1" spans="1:21" s="2" customFormat="1" ht="29" customHeight="1">
      <c r="A1" s="47" t="s">
        <v>326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344</v>
      </c>
      <c r="B3" s="68" t="s">
        <v>0</v>
      </c>
      <c r="C3" s="57" t="s">
        <v>345</v>
      </c>
      <c r="D3" s="57" t="s">
        <v>6</v>
      </c>
      <c r="E3" s="59" t="s">
        <v>346</v>
      </c>
      <c r="F3" s="59" t="s">
        <v>5</v>
      </c>
      <c r="G3" s="59" t="s">
        <v>9</v>
      </c>
      <c r="H3" s="59"/>
      <c r="I3" s="59"/>
      <c r="J3" s="59"/>
      <c r="K3" s="59" t="s">
        <v>10</v>
      </c>
      <c r="L3" s="59"/>
      <c r="M3" s="59"/>
      <c r="N3" s="59"/>
      <c r="O3" s="59" t="s">
        <v>11</v>
      </c>
      <c r="P3" s="59"/>
      <c r="Q3" s="59"/>
      <c r="R3" s="59"/>
      <c r="S3" s="59" t="s">
        <v>1</v>
      </c>
      <c r="T3" s="59" t="s">
        <v>3</v>
      </c>
      <c r="U3" s="64" t="s">
        <v>2</v>
      </c>
    </row>
    <row r="4" spans="1:21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8"/>
      <c r="T4" s="58"/>
      <c r="U4" s="65"/>
    </row>
    <row r="5" spans="1:21" ht="16">
      <c r="A5" s="66" t="s">
        <v>32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9" t="s">
        <v>31</v>
      </c>
      <c r="B6" s="8" t="s">
        <v>33</v>
      </c>
      <c r="C6" s="8" t="s">
        <v>34</v>
      </c>
      <c r="D6" s="8" t="s">
        <v>35</v>
      </c>
      <c r="E6" s="8" t="s">
        <v>347</v>
      </c>
      <c r="F6" s="8" t="s">
        <v>334</v>
      </c>
      <c r="G6" s="14" t="s">
        <v>36</v>
      </c>
      <c r="H6" s="14" t="s">
        <v>37</v>
      </c>
      <c r="I6" s="14" t="s">
        <v>22</v>
      </c>
      <c r="J6" s="9"/>
      <c r="K6" s="14" t="s">
        <v>21</v>
      </c>
      <c r="L6" s="14" t="s">
        <v>38</v>
      </c>
      <c r="M6" s="19" t="s">
        <v>39</v>
      </c>
      <c r="N6" s="9"/>
      <c r="O6" s="14" t="s">
        <v>23</v>
      </c>
      <c r="P6" s="14" t="s">
        <v>17</v>
      </c>
      <c r="Q6" s="19" t="s">
        <v>40</v>
      </c>
      <c r="R6" s="9"/>
      <c r="S6" s="9" t="str">
        <f>"560,0"</f>
        <v>560,0</v>
      </c>
      <c r="T6" s="9" t="str">
        <f>"379,9600"</f>
        <v>379,9600</v>
      </c>
      <c r="U6" s="8"/>
    </row>
    <row r="7" spans="1:21">
      <c r="B7" s="5" t="s">
        <v>8</v>
      </c>
    </row>
    <row r="8" spans="1:21" ht="16">
      <c r="A8" s="60" t="s">
        <v>12</v>
      </c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1">
      <c r="A9" s="9" t="s">
        <v>31</v>
      </c>
      <c r="B9" s="8" t="s">
        <v>41</v>
      </c>
      <c r="C9" s="8" t="s">
        <v>42</v>
      </c>
      <c r="D9" s="8" t="s">
        <v>43</v>
      </c>
      <c r="E9" s="8" t="s">
        <v>347</v>
      </c>
      <c r="F9" s="8" t="s">
        <v>44</v>
      </c>
      <c r="G9" s="14" t="s">
        <v>37</v>
      </c>
      <c r="H9" s="19" t="s">
        <v>23</v>
      </c>
      <c r="I9" s="14" t="s">
        <v>23</v>
      </c>
      <c r="J9" s="9"/>
      <c r="K9" s="14" t="s">
        <v>45</v>
      </c>
      <c r="L9" s="19" t="s">
        <v>46</v>
      </c>
      <c r="M9" s="9"/>
      <c r="N9" s="9"/>
      <c r="O9" s="14" t="s">
        <v>23</v>
      </c>
      <c r="P9" s="14" t="s">
        <v>47</v>
      </c>
      <c r="Q9" s="14" t="s">
        <v>48</v>
      </c>
      <c r="R9" s="9"/>
      <c r="S9" s="9" t="str">
        <f>"565,0"</f>
        <v>565,0</v>
      </c>
      <c r="T9" s="9" t="str">
        <f>"366,5155"</f>
        <v>366,5155</v>
      </c>
      <c r="U9" s="8"/>
    </row>
    <row r="10" spans="1:21">
      <c r="B10" s="5" t="s">
        <v>8</v>
      </c>
    </row>
    <row r="11" spans="1:21" ht="16">
      <c r="A11" s="60" t="s">
        <v>49</v>
      </c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</row>
    <row r="12" spans="1:21">
      <c r="A12" s="16" t="s">
        <v>31</v>
      </c>
      <c r="B12" s="15" t="s">
        <v>50</v>
      </c>
      <c r="C12" s="15" t="s">
        <v>51</v>
      </c>
      <c r="D12" s="15" t="s">
        <v>52</v>
      </c>
      <c r="E12" s="15" t="s">
        <v>347</v>
      </c>
      <c r="F12" s="15" t="s">
        <v>334</v>
      </c>
      <c r="G12" s="20" t="s">
        <v>53</v>
      </c>
      <c r="H12" s="20" t="s">
        <v>54</v>
      </c>
      <c r="I12" s="20" t="s">
        <v>55</v>
      </c>
      <c r="J12" s="16"/>
      <c r="K12" s="20" t="s">
        <v>56</v>
      </c>
      <c r="L12" s="20" t="s">
        <v>57</v>
      </c>
      <c r="M12" s="20" t="s">
        <v>58</v>
      </c>
      <c r="N12" s="16"/>
      <c r="O12" s="20" t="s">
        <v>59</v>
      </c>
      <c r="P12" s="20" t="s">
        <v>60</v>
      </c>
      <c r="Q12" s="20" t="s">
        <v>61</v>
      </c>
      <c r="R12" s="16"/>
      <c r="S12" s="16" t="str">
        <f>"740,0"</f>
        <v>740,0</v>
      </c>
      <c r="T12" s="16" t="str">
        <f>"451,2520"</f>
        <v>451,2520</v>
      </c>
      <c r="U12" s="15"/>
    </row>
    <row r="13" spans="1:21">
      <c r="A13" s="18" t="s">
        <v>97</v>
      </c>
      <c r="B13" s="17" t="s">
        <v>62</v>
      </c>
      <c r="C13" s="17" t="s">
        <v>63</v>
      </c>
      <c r="D13" s="17" t="s">
        <v>64</v>
      </c>
      <c r="E13" s="17" t="s">
        <v>347</v>
      </c>
      <c r="F13" s="17" t="s">
        <v>44</v>
      </c>
      <c r="G13" s="21" t="s">
        <v>65</v>
      </c>
      <c r="H13" s="21" t="s">
        <v>66</v>
      </c>
      <c r="I13" s="21" t="s">
        <v>16</v>
      </c>
      <c r="J13" s="18"/>
      <c r="K13" s="21" t="s">
        <v>39</v>
      </c>
      <c r="L13" s="22" t="s">
        <v>67</v>
      </c>
      <c r="M13" s="18"/>
      <c r="N13" s="18"/>
      <c r="O13" s="21" t="s">
        <v>18</v>
      </c>
      <c r="P13" s="21" t="s">
        <v>68</v>
      </c>
      <c r="Q13" s="18"/>
      <c r="R13" s="18"/>
      <c r="S13" s="18" t="str">
        <f>"605,0"</f>
        <v>605,0</v>
      </c>
      <c r="T13" s="18" t="str">
        <f>"373,5270"</f>
        <v>373,5270</v>
      </c>
      <c r="U13" s="17"/>
    </row>
    <row r="14" spans="1:21">
      <c r="B14" s="5" t="s">
        <v>8</v>
      </c>
    </row>
    <row r="15" spans="1:21" ht="16">
      <c r="A15" s="60" t="s">
        <v>69</v>
      </c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</row>
    <row r="16" spans="1:21">
      <c r="A16" s="16" t="s">
        <v>31</v>
      </c>
      <c r="B16" s="15" t="s">
        <v>70</v>
      </c>
      <c r="C16" s="15" t="s">
        <v>71</v>
      </c>
      <c r="D16" s="15" t="s">
        <v>72</v>
      </c>
      <c r="E16" s="15" t="s">
        <v>347</v>
      </c>
      <c r="F16" s="15" t="s">
        <v>334</v>
      </c>
      <c r="G16" s="20" t="s">
        <v>73</v>
      </c>
      <c r="H16" s="20" t="s">
        <v>74</v>
      </c>
      <c r="I16" s="20" t="s">
        <v>75</v>
      </c>
      <c r="J16" s="16"/>
      <c r="K16" s="20" t="s">
        <v>22</v>
      </c>
      <c r="L16" s="20" t="s">
        <v>65</v>
      </c>
      <c r="M16" s="20" t="s">
        <v>76</v>
      </c>
      <c r="N16" s="16"/>
      <c r="O16" s="20" t="s">
        <v>77</v>
      </c>
      <c r="P16" s="20" t="s">
        <v>78</v>
      </c>
      <c r="Q16" s="20" t="s">
        <v>79</v>
      </c>
      <c r="R16" s="16"/>
      <c r="S16" s="16" t="str">
        <f>"837,5"</f>
        <v>837,5</v>
      </c>
      <c r="T16" s="16" t="str">
        <f>"484,9963"</f>
        <v>484,9963</v>
      </c>
      <c r="U16" s="15" t="s">
        <v>343</v>
      </c>
    </row>
    <row r="17" spans="1:21">
      <c r="A17" s="18" t="s">
        <v>97</v>
      </c>
      <c r="B17" s="17" t="s">
        <v>80</v>
      </c>
      <c r="C17" s="17" t="s">
        <v>81</v>
      </c>
      <c r="D17" s="17" t="s">
        <v>82</v>
      </c>
      <c r="E17" s="17" t="s">
        <v>347</v>
      </c>
      <c r="F17" s="17" t="s">
        <v>44</v>
      </c>
      <c r="G17" s="21" t="s">
        <v>83</v>
      </c>
      <c r="H17" s="21" t="s">
        <v>84</v>
      </c>
      <c r="I17" s="21" t="s">
        <v>85</v>
      </c>
      <c r="J17" s="18"/>
      <c r="K17" s="21" t="s">
        <v>20</v>
      </c>
      <c r="L17" s="21" t="s">
        <v>46</v>
      </c>
      <c r="M17" s="18"/>
      <c r="N17" s="18"/>
      <c r="O17" s="21" t="s">
        <v>83</v>
      </c>
      <c r="P17" s="21" t="s">
        <v>86</v>
      </c>
      <c r="Q17" s="22" t="s">
        <v>87</v>
      </c>
      <c r="R17" s="18"/>
      <c r="S17" s="18" t="str">
        <f>"690,0"</f>
        <v>690,0</v>
      </c>
      <c r="T17" s="18" t="str">
        <f>"403,6500"</f>
        <v>403,6500</v>
      </c>
      <c r="U17" s="17" t="s">
        <v>88</v>
      </c>
    </row>
    <row r="18" spans="1:21">
      <c r="B18" s="5" t="s">
        <v>8</v>
      </c>
    </row>
    <row r="19" spans="1:21">
      <c r="B19" s="5" t="s">
        <v>8</v>
      </c>
    </row>
    <row r="20" spans="1:21">
      <c r="B20" s="5" t="s">
        <v>8</v>
      </c>
    </row>
    <row r="21" spans="1:21" ht="18">
      <c r="B21" s="7" t="s">
        <v>7</v>
      </c>
      <c r="C21" s="7"/>
      <c r="F21" s="3"/>
    </row>
    <row r="22" spans="1:21" ht="16">
      <c r="B22" s="10" t="s">
        <v>24</v>
      </c>
      <c r="C22" s="10"/>
      <c r="F22" s="3"/>
    </row>
    <row r="23" spans="1:21" ht="14">
      <c r="B23" s="11"/>
      <c r="C23" s="12" t="s">
        <v>25</v>
      </c>
      <c r="F23" s="3"/>
    </row>
    <row r="24" spans="1:21" ht="14">
      <c r="B24" s="13" t="s">
        <v>26</v>
      </c>
      <c r="C24" s="13" t="s">
        <v>27</v>
      </c>
      <c r="D24" s="13" t="s">
        <v>337</v>
      </c>
      <c r="E24" s="13" t="s">
        <v>28</v>
      </c>
      <c r="F24" s="13" t="s">
        <v>29</v>
      </c>
    </row>
    <row r="25" spans="1:21">
      <c r="B25" s="5" t="s">
        <v>70</v>
      </c>
      <c r="C25" s="5" t="s">
        <v>25</v>
      </c>
      <c r="D25" s="6" t="s">
        <v>89</v>
      </c>
      <c r="E25" s="6" t="s">
        <v>90</v>
      </c>
      <c r="F25" s="6" t="s">
        <v>91</v>
      </c>
    </row>
    <row r="26" spans="1:21">
      <c r="B26" s="5" t="s">
        <v>50</v>
      </c>
      <c r="C26" s="5" t="s">
        <v>25</v>
      </c>
      <c r="D26" s="6" t="s">
        <v>92</v>
      </c>
      <c r="E26" s="6" t="s">
        <v>93</v>
      </c>
      <c r="F26" s="6" t="s">
        <v>94</v>
      </c>
    </row>
    <row r="27" spans="1:21">
      <c r="B27" s="5" t="s">
        <v>80</v>
      </c>
      <c r="C27" s="5" t="s">
        <v>25</v>
      </c>
      <c r="D27" s="6" t="s">
        <v>89</v>
      </c>
      <c r="E27" s="6" t="s">
        <v>95</v>
      </c>
      <c r="F27" s="6" t="s">
        <v>96</v>
      </c>
    </row>
    <row r="28" spans="1:21">
      <c r="B28" s="5" t="s">
        <v>8</v>
      </c>
    </row>
  </sheetData>
  <mergeCells count="17">
    <mergeCell ref="A8:R8"/>
    <mergeCell ref="A11:R11"/>
    <mergeCell ref="A15:R15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9E077-3127-4B44-B75F-024A2EC148F8}"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7.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6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9.5" style="5" customWidth="1"/>
    <col min="22" max="16384" width="9.1640625" style="3"/>
  </cols>
  <sheetData>
    <row r="1" spans="1:21" s="2" customFormat="1" ht="29" customHeight="1">
      <c r="A1" s="47" t="s">
        <v>327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344</v>
      </c>
      <c r="B3" s="68" t="s">
        <v>0</v>
      </c>
      <c r="C3" s="57" t="s">
        <v>345</v>
      </c>
      <c r="D3" s="57" t="s">
        <v>6</v>
      </c>
      <c r="E3" s="59" t="s">
        <v>346</v>
      </c>
      <c r="F3" s="59" t="s">
        <v>5</v>
      </c>
      <c r="G3" s="59" t="s">
        <v>9</v>
      </c>
      <c r="H3" s="59"/>
      <c r="I3" s="59"/>
      <c r="J3" s="59"/>
      <c r="K3" s="59" t="s">
        <v>10</v>
      </c>
      <c r="L3" s="59"/>
      <c r="M3" s="59"/>
      <c r="N3" s="59"/>
      <c r="O3" s="59" t="s">
        <v>11</v>
      </c>
      <c r="P3" s="59"/>
      <c r="Q3" s="59"/>
      <c r="R3" s="59"/>
      <c r="S3" s="59" t="s">
        <v>1</v>
      </c>
      <c r="T3" s="59" t="s">
        <v>3</v>
      </c>
      <c r="U3" s="64" t="s">
        <v>2</v>
      </c>
    </row>
    <row r="4" spans="1:21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8"/>
      <c r="T4" s="58"/>
      <c r="U4" s="65"/>
    </row>
    <row r="5" spans="1:21" ht="16">
      <c r="A5" s="66" t="s">
        <v>12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9" t="s">
        <v>31</v>
      </c>
      <c r="B6" s="8" t="s">
        <v>13</v>
      </c>
      <c r="C6" s="8" t="s">
        <v>14</v>
      </c>
      <c r="D6" s="8" t="s">
        <v>15</v>
      </c>
      <c r="E6" s="8" t="s">
        <v>347</v>
      </c>
      <c r="F6" s="8" t="s">
        <v>341</v>
      </c>
      <c r="G6" s="14" t="s">
        <v>16</v>
      </c>
      <c r="H6" s="14" t="s">
        <v>17</v>
      </c>
      <c r="I6" s="14" t="s">
        <v>18</v>
      </c>
      <c r="J6" s="9"/>
      <c r="K6" s="14" t="s">
        <v>19</v>
      </c>
      <c r="L6" s="14" t="s">
        <v>20</v>
      </c>
      <c r="M6" s="14" t="s">
        <v>21</v>
      </c>
      <c r="N6" s="9"/>
      <c r="O6" s="14" t="s">
        <v>22</v>
      </c>
      <c r="P6" s="14" t="s">
        <v>23</v>
      </c>
      <c r="Q6" s="14" t="s">
        <v>16</v>
      </c>
      <c r="R6" s="9"/>
      <c r="S6" s="9" t="str">
        <f>"575,0"</f>
        <v>575,0</v>
      </c>
      <c r="T6" s="9" t="str">
        <f>"367,4825"</f>
        <v>367,4825</v>
      </c>
      <c r="U6" s="8" t="s">
        <v>342</v>
      </c>
    </row>
    <row r="7" spans="1:21">
      <c r="B7" s="5" t="s">
        <v>8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1037D-A6ED-4E2C-BB51-D62536993D55}">
  <dimension ref="A1:Q7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3" style="5" bestFit="1" customWidth="1"/>
    <col min="7" max="9" width="4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31.5" style="5" bestFit="1" customWidth="1"/>
    <col min="18" max="16384" width="9.1640625" style="3"/>
  </cols>
  <sheetData>
    <row r="1" spans="1:17" s="2" customFormat="1" ht="29" customHeight="1">
      <c r="A1" s="47" t="s">
        <v>317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</row>
    <row r="2" spans="1:17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s="1" customFormat="1" ht="12.75" customHeight="1">
      <c r="A3" s="55" t="s">
        <v>344</v>
      </c>
      <c r="B3" s="68" t="s">
        <v>0</v>
      </c>
      <c r="C3" s="57" t="s">
        <v>345</v>
      </c>
      <c r="D3" s="57" t="s">
        <v>6</v>
      </c>
      <c r="E3" s="59" t="s">
        <v>346</v>
      </c>
      <c r="F3" s="59" t="s">
        <v>5</v>
      </c>
      <c r="G3" s="59" t="s">
        <v>10</v>
      </c>
      <c r="H3" s="59"/>
      <c r="I3" s="59"/>
      <c r="J3" s="59"/>
      <c r="K3" s="59" t="s">
        <v>11</v>
      </c>
      <c r="L3" s="59"/>
      <c r="M3" s="59"/>
      <c r="N3" s="59"/>
      <c r="O3" s="59" t="s">
        <v>1</v>
      </c>
      <c r="P3" s="59" t="s">
        <v>3</v>
      </c>
      <c r="Q3" s="64" t="s">
        <v>2</v>
      </c>
    </row>
    <row r="4" spans="1:17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8"/>
      <c r="P4" s="58"/>
      <c r="Q4" s="65"/>
    </row>
    <row r="5" spans="1:17" ht="16">
      <c r="A5" s="66" t="s">
        <v>227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7">
      <c r="A6" s="9" t="s">
        <v>31</v>
      </c>
      <c r="B6" s="8" t="s">
        <v>314</v>
      </c>
      <c r="C6" s="8" t="s">
        <v>315</v>
      </c>
      <c r="D6" s="8" t="s">
        <v>316</v>
      </c>
      <c r="E6" s="8" t="s">
        <v>347</v>
      </c>
      <c r="F6" s="8" t="s">
        <v>329</v>
      </c>
      <c r="G6" s="14" t="s">
        <v>135</v>
      </c>
      <c r="H6" s="14" t="s">
        <v>123</v>
      </c>
      <c r="I6" s="14" t="s">
        <v>124</v>
      </c>
      <c r="J6" s="9"/>
      <c r="K6" s="14" t="s">
        <v>117</v>
      </c>
      <c r="L6" s="19" t="s">
        <v>118</v>
      </c>
      <c r="M6" s="14" t="s">
        <v>20</v>
      </c>
      <c r="N6" s="9"/>
      <c r="O6" s="9" t="str">
        <f>"202,5"</f>
        <v>202,5</v>
      </c>
      <c r="P6" s="9" t="str">
        <f>"152,4217"</f>
        <v>152,4217</v>
      </c>
      <c r="Q6" s="8" t="s">
        <v>330</v>
      </c>
    </row>
    <row r="7" spans="1:17">
      <c r="B7" s="5" t="s">
        <v>8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14D97-E6B4-476C-A43C-E79AD6EEEA43}">
  <dimension ref="A1:Q7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1.6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3.6640625" style="5" customWidth="1"/>
    <col min="18" max="16384" width="9.1640625" style="3"/>
  </cols>
  <sheetData>
    <row r="1" spans="1:17" s="2" customFormat="1" ht="29" customHeight="1">
      <c r="A1" s="47" t="s">
        <v>318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</row>
    <row r="2" spans="1:17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s="1" customFormat="1" ht="12.75" customHeight="1">
      <c r="A3" s="55" t="s">
        <v>344</v>
      </c>
      <c r="B3" s="68" t="s">
        <v>0</v>
      </c>
      <c r="C3" s="57" t="s">
        <v>345</v>
      </c>
      <c r="D3" s="57" t="s">
        <v>6</v>
      </c>
      <c r="E3" s="59" t="s">
        <v>346</v>
      </c>
      <c r="F3" s="59" t="s">
        <v>5</v>
      </c>
      <c r="G3" s="59" t="s">
        <v>10</v>
      </c>
      <c r="H3" s="59"/>
      <c r="I3" s="59"/>
      <c r="J3" s="59"/>
      <c r="K3" s="59" t="s">
        <v>11</v>
      </c>
      <c r="L3" s="59"/>
      <c r="M3" s="59"/>
      <c r="N3" s="59"/>
      <c r="O3" s="59" t="s">
        <v>1</v>
      </c>
      <c r="P3" s="59" t="s">
        <v>3</v>
      </c>
      <c r="Q3" s="64" t="s">
        <v>2</v>
      </c>
    </row>
    <row r="4" spans="1:17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8"/>
      <c r="P4" s="58"/>
      <c r="Q4" s="65"/>
    </row>
    <row r="5" spans="1:17" ht="16">
      <c r="A5" s="66" t="s">
        <v>183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7">
      <c r="A6" s="9" t="s">
        <v>31</v>
      </c>
      <c r="B6" s="8" t="s">
        <v>311</v>
      </c>
      <c r="C6" s="8" t="s">
        <v>312</v>
      </c>
      <c r="D6" s="8" t="s">
        <v>313</v>
      </c>
      <c r="E6" s="8" t="s">
        <v>347</v>
      </c>
      <c r="F6" s="8" t="s">
        <v>44</v>
      </c>
      <c r="G6" s="14" t="s">
        <v>22</v>
      </c>
      <c r="H6" s="14" t="s">
        <v>187</v>
      </c>
      <c r="I6" s="14" t="s">
        <v>16</v>
      </c>
      <c r="J6" s="9"/>
      <c r="K6" s="14" t="s">
        <v>87</v>
      </c>
      <c r="L6" s="14" t="s">
        <v>78</v>
      </c>
      <c r="M6" s="14" t="s">
        <v>73</v>
      </c>
      <c r="N6" s="9"/>
      <c r="O6" s="9" t="str">
        <f>"520,0"</f>
        <v>520,0</v>
      </c>
      <c r="P6" s="9" t="str">
        <f>"306,8000"</f>
        <v>306,8000</v>
      </c>
      <c r="Q6" s="8" t="s">
        <v>328</v>
      </c>
    </row>
    <row r="7" spans="1:17">
      <c r="B7" s="5" t="s">
        <v>8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32EF4-CC2D-4B5E-9293-5DB61076482E}">
  <dimension ref="A1:M52"/>
  <sheetViews>
    <sheetView zoomScaleNormal="100" workbookViewId="0">
      <selection activeCell="E44" sqref="E44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3.33203125" style="5" bestFit="1" customWidth="1"/>
    <col min="7" max="9" width="5.5" style="6" customWidth="1"/>
    <col min="10" max="10" width="4.83203125" style="6" customWidth="1"/>
    <col min="11" max="11" width="10.5" style="29" bestFit="1" customWidth="1"/>
    <col min="12" max="12" width="8.5" style="6" bestFit="1" customWidth="1"/>
    <col min="13" max="13" width="24.1640625" style="5" bestFit="1" customWidth="1"/>
    <col min="14" max="16384" width="9.1640625" style="3"/>
  </cols>
  <sheetData>
    <row r="1" spans="1:13" s="2" customFormat="1" ht="29" customHeight="1">
      <c r="A1" s="47" t="s">
        <v>322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344</v>
      </c>
      <c r="B3" s="68" t="s">
        <v>0</v>
      </c>
      <c r="C3" s="57" t="s">
        <v>345</v>
      </c>
      <c r="D3" s="57" t="s">
        <v>6</v>
      </c>
      <c r="E3" s="59" t="s">
        <v>346</v>
      </c>
      <c r="F3" s="59" t="s">
        <v>5</v>
      </c>
      <c r="G3" s="59" t="s">
        <v>10</v>
      </c>
      <c r="H3" s="59"/>
      <c r="I3" s="59"/>
      <c r="J3" s="59"/>
      <c r="K3" s="62" t="s">
        <v>156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63"/>
      <c r="L4" s="58"/>
      <c r="M4" s="65"/>
    </row>
    <row r="5" spans="1:13" ht="16">
      <c r="A5" s="66" t="s">
        <v>98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9" t="s">
        <v>31</v>
      </c>
      <c r="B6" s="8" t="s">
        <v>99</v>
      </c>
      <c r="C6" s="8" t="s">
        <v>100</v>
      </c>
      <c r="D6" s="8" t="s">
        <v>101</v>
      </c>
      <c r="E6" s="8" t="s">
        <v>347</v>
      </c>
      <c r="F6" s="8" t="s">
        <v>102</v>
      </c>
      <c r="G6" s="14" t="s">
        <v>105</v>
      </c>
      <c r="H6" s="19" t="s">
        <v>106</v>
      </c>
      <c r="I6" s="19" t="s">
        <v>107</v>
      </c>
      <c r="J6" s="9"/>
      <c r="K6" s="28" t="str">
        <f>"40,0"</f>
        <v>40,0</v>
      </c>
      <c r="L6" s="9" t="str">
        <f>"53,7120"</f>
        <v>53,7120</v>
      </c>
      <c r="M6" s="8"/>
    </row>
    <row r="7" spans="1:13">
      <c r="B7" s="5" t="s">
        <v>8</v>
      </c>
    </row>
    <row r="8" spans="1:13" ht="16">
      <c r="A8" s="60" t="s">
        <v>202</v>
      </c>
      <c r="B8" s="60"/>
      <c r="C8" s="61"/>
      <c r="D8" s="61"/>
      <c r="E8" s="61"/>
      <c r="F8" s="61"/>
      <c r="G8" s="61"/>
      <c r="H8" s="61"/>
      <c r="I8" s="61"/>
      <c r="J8" s="61"/>
    </row>
    <row r="9" spans="1:13">
      <c r="A9" s="9" t="s">
        <v>31</v>
      </c>
      <c r="B9" s="8" t="s">
        <v>203</v>
      </c>
      <c r="C9" s="8" t="s">
        <v>204</v>
      </c>
      <c r="D9" s="8" t="s">
        <v>205</v>
      </c>
      <c r="E9" s="8" t="s">
        <v>347</v>
      </c>
      <c r="F9" s="8" t="s">
        <v>102</v>
      </c>
      <c r="G9" s="14" t="s">
        <v>107</v>
      </c>
      <c r="H9" s="19" t="s">
        <v>103</v>
      </c>
      <c r="I9" s="19" t="s">
        <v>103</v>
      </c>
      <c r="J9" s="9"/>
      <c r="K9" s="28" t="str">
        <f>"45,0"</f>
        <v>45,0</v>
      </c>
      <c r="L9" s="9" t="str">
        <f>"57,3750"</f>
        <v>57,3750</v>
      </c>
      <c r="M9" s="8" t="s">
        <v>332</v>
      </c>
    </row>
    <row r="10" spans="1:13">
      <c r="B10" s="5" t="s">
        <v>8</v>
      </c>
    </row>
    <row r="11" spans="1:13" ht="16">
      <c r="A11" s="60" t="s">
        <v>131</v>
      </c>
      <c r="B11" s="60"/>
      <c r="C11" s="61"/>
      <c r="D11" s="61"/>
      <c r="E11" s="61"/>
      <c r="F11" s="61"/>
      <c r="G11" s="61"/>
      <c r="H11" s="61"/>
      <c r="I11" s="61"/>
      <c r="J11" s="61"/>
    </row>
    <row r="12" spans="1:13">
      <c r="A12" s="16" t="s">
        <v>31</v>
      </c>
      <c r="B12" s="15" t="s">
        <v>206</v>
      </c>
      <c r="C12" s="15" t="s">
        <v>207</v>
      </c>
      <c r="D12" s="15" t="s">
        <v>208</v>
      </c>
      <c r="E12" s="15" t="s">
        <v>347</v>
      </c>
      <c r="F12" s="15" t="s">
        <v>209</v>
      </c>
      <c r="G12" s="20" t="s">
        <v>210</v>
      </c>
      <c r="H12" s="23" t="s">
        <v>211</v>
      </c>
      <c r="I12" s="23" t="s">
        <v>211</v>
      </c>
      <c r="J12" s="16"/>
      <c r="K12" s="30" t="str">
        <f>"70,0"</f>
        <v>70,0</v>
      </c>
      <c r="L12" s="16" t="str">
        <f>"72,9400"</f>
        <v>72,9400</v>
      </c>
      <c r="M12" s="15"/>
    </row>
    <row r="13" spans="1:13">
      <c r="A13" s="18" t="s">
        <v>97</v>
      </c>
      <c r="B13" s="17" t="s">
        <v>132</v>
      </c>
      <c r="C13" s="17" t="s">
        <v>133</v>
      </c>
      <c r="D13" s="17" t="s">
        <v>134</v>
      </c>
      <c r="E13" s="17" t="s">
        <v>347</v>
      </c>
      <c r="F13" s="17" t="s">
        <v>102</v>
      </c>
      <c r="G13" s="21" t="s">
        <v>103</v>
      </c>
      <c r="H13" s="21" t="s">
        <v>104</v>
      </c>
      <c r="I13" s="22" t="s">
        <v>135</v>
      </c>
      <c r="J13" s="18"/>
      <c r="K13" s="31" t="str">
        <f>"55,0"</f>
        <v>55,0</v>
      </c>
      <c r="L13" s="18" t="str">
        <f>"57,5025"</f>
        <v>57,5025</v>
      </c>
      <c r="M13" s="17" t="s">
        <v>338</v>
      </c>
    </row>
    <row r="14" spans="1:13">
      <c r="B14" s="5" t="s">
        <v>8</v>
      </c>
    </row>
    <row r="15" spans="1:13" ht="16">
      <c r="A15" s="60" t="s">
        <v>111</v>
      </c>
      <c r="B15" s="60"/>
      <c r="C15" s="61"/>
      <c r="D15" s="61"/>
      <c r="E15" s="61"/>
      <c r="F15" s="61"/>
      <c r="G15" s="61"/>
      <c r="H15" s="61"/>
      <c r="I15" s="61"/>
      <c r="J15" s="61"/>
    </row>
    <row r="16" spans="1:13">
      <c r="A16" s="9" t="s">
        <v>31</v>
      </c>
      <c r="B16" s="8" t="s">
        <v>136</v>
      </c>
      <c r="C16" s="8" t="s">
        <v>137</v>
      </c>
      <c r="D16" s="8" t="s">
        <v>138</v>
      </c>
      <c r="E16" s="8" t="s">
        <v>347</v>
      </c>
      <c r="F16" s="8" t="s">
        <v>102</v>
      </c>
      <c r="G16" s="14" t="s">
        <v>115</v>
      </c>
      <c r="H16" s="19" t="s">
        <v>139</v>
      </c>
      <c r="I16" s="19" t="s">
        <v>139</v>
      </c>
      <c r="J16" s="9"/>
      <c r="K16" s="28" t="str">
        <f>"90,0"</f>
        <v>90,0</v>
      </c>
      <c r="L16" s="9" t="str">
        <f>"84,9510"</f>
        <v>84,9510</v>
      </c>
      <c r="M16" s="8" t="s">
        <v>332</v>
      </c>
    </row>
    <row r="17" spans="1:13">
      <c r="B17" s="5" t="s">
        <v>8</v>
      </c>
    </row>
    <row r="18" spans="1:13" ht="16">
      <c r="A18" s="60" t="s">
        <v>131</v>
      </c>
      <c r="B18" s="60"/>
      <c r="C18" s="61"/>
      <c r="D18" s="61"/>
      <c r="E18" s="61"/>
      <c r="F18" s="61"/>
      <c r="G18" s="61"/>
      <c r="H18" s="61"/>
      <c r="I18" s="61"/>
      <c r="J18" s="61"/>
    </row>
    <row r="19" spans="1:13">
      <c r="A19" s="16" t="s">
        <v>31</v>
      </c>
      <c r="B19" s="15" t="s">
        <v>216</v>
      </c>
      <c r="C19" s="15" t="s">
        <v>217</v>
      </c>
      <c r="D19" s="15" t="s">
        <v>218</v>
      </c>
      <c r="E19" s="15" t="s">
        <v>349</v>
      </c>
      <c r="F19" s="15" t="s">
        <v>102</v>
      </c>
      <c r="G19" s="20" t="s">
        <v>103</v>
      </c>
      <c r="H19" s="20" t="s">
        <v>104</v>
      </c>
      <c r="I19" s="20" t="s">
        <v>219</v>
      </c>
      <c r="J19" s="16"/>
      <c r="K19" s="30" t="str">
        <f>"62,5"</f>
        <v>62,5</v>
      </c>
      <c r="L19" s="16" t="str">
        <f>"51,9813"</f>
        <v>51,9813</v>
      </c>
      <c r="M19" s="15"/>
    </row>
    <row r="20" spans="1:13">
      <c r="A20" s="25" t="s">
        <v>31</v>
      </c>
      <c r="B20" s="24" t="s">
        <v>220</v>
      </c>
      <c r="C20" s="24" t="s">
        <v>221</v>
      </c>
      <c r="D20" s="24" t="s">
        <v>222</v>
      </c>
      <c r="E20" s="24" t="s">
        <v>347</v>
      </c>
      <c r="F20" s="24" t="s">
        <v>334</v>
      </c>
      <c r="G20" s="26" t="s">
        <v>117</v>
      </c>
      <c r="H20" s="26" t="s">
        <v>19</v>
      </c>
      <c r="I20" s="27" t="s">
        <v>20</v>
      </c>
      <c r="J20" s="25"/>
      <c r="K20" s="32" t="str">
        <f>"125,0"</f>
        <v>125,0</v>
      </c>
      <c r="L20" s="25" t="str">
        <f>"96,8375"</f>
        <v>96,8375</v>
      </c>
      <c r="M20" s="24"/>
    </row>
    <row r="21" spans="1:13">
      <c r="A21" s="18" t="s">
        <v>31</v>
      </c>
      <c r="B21" s="17" t="s">
        <v>223</v>
      </c>
      <c r="C21" s="17" t="s">
        <v>224</v>
      </c>
      <c r="D21" s="17" t="s">
        <v>225</v>
      </c>
      <c r="E21" s="17" t="s">
        <v>348</v>
      </c>
      <c r="F21" s="17" t="s">
        <v>334</v>
      </c>
      <c r="G21" s="21" t="s">
        <v>109</v>
      </c>
      <c r="H21" s="21" t="s">
        <v>110</v>
      </c>
      <c r="I21" s="21" t="s">
        <v>226</v>
      </c>
      <c r="J21" s="18"/>
      <c r="K21" s="31" t="str">
        <f>"102,5"</f>
        <v>102,5</v>
      </c>
      <c r="L21" s="18" t="str">
        <f>"83,7801"</f>
        <v>83,7801</v>
      </c>
      <c r="M21" s="17"/>
    </row>
    <row r="22" spans="1:13">
      <c r="B22" s="5" t="s">
        <v>8</v>
      </c>
    </row>
    <row r="23" spans="1:13" ht="16">
      <c r="A23" s="60" t="s">
        <v>227</v>
      </c>
      <c r="B23" s="60"/>
      <c r="C23" s="61"/>
      <c r="D23" s="61"/>
      <c r="E23" s="61"/>
      <c r="F23" s="61"/>
      <c r="G23" s="61"/>
      <c r="H23" s="61"/>
      <c r="I23" s="61"/>
      <c r="J23" s="61"/>
    </row>
    <row r="24" spans="1:13">
      <c r="A24" s="9" t="s">
        <v>31</v>
      </c>
      <c r="B24" s="8" t="s">
        <v>228</v>
      </c>
      <c r="C24" s="8" t="s">
        <v>229</v>
      </c>
      <c r="D24" s="8" t="s">
        <v>230</v>
      </c>
      <c r="E24" s="8" t="s">
        <v>351</v>
      </c>
      <c r="F24" s="8" t="s">
        <v>231</v>
      </c>
      <c r="G24" s="19" t="s">
        <v>130</v>
      </c>
      <c r="H24" s="14" t="s">
        <v>117</v>
      </c>
      <c r="I24" s="19" t="s">
        <v>19</v>
      </c>
      <c r="J24" s="9"/>
      <c r="K24" s="28" t="str">
        <f>"120,0"</f>
        <v>120,0</v>
      </c>
      <c r="L24" s="9" t="str">
        <f>"85,8240"</f>
        <v>85,8240</v>
      </c>
      <c r="M24" s="8"/>
    </row>
    <row r="25" spans="1:13">
      <c r="B25" s="5" t="s">
        <v>8</v>
      </c>
    </row>
    <row r="26" spans="1:13" ht="16">
      <c r="A26" s="60" t="s">
        <v>32</v>
      </c>
      <c r="B26" s="60"/>
      <c r="C26" s="61"/>
      <c r="D26" s="61"/>
      <c r="E26" s="61"/>
      <c r="F26" s="61"/>
      <c r="G26" s="61"/>
      <c r="H26" s="61"/>
      <c r="I26" s="61"/>
      <c r="J26" s="61"/>
    </row>
    <row r="27" spans="1:13">
      <c r="A27" s="16" t="s">
        <v>31</v>
      </c>
      <c r="B27" s="15" t="s">
        <v>232</v>
      </c>
      <c r="C27" s="15" t="s">
        <v>233</v>
      </c>
      <c r="D27" s="15" t="s">
        <v>234</v>
      </c>
      <c r="E27" s="15" t="s">
        <v>347</v>
      </c>
      <c r="F27" s="15" t="s">
        <v>215</v>
      </c>
      <c r="G27" s="20" t="s">
        <v>20</v>
      </c>
      <c r="H27" s="23" t="s">
        <v>235</v>
      </c>
      <c r="I27" s="23" t="s">
        <v>235</v>
      </c>
      <c r="J27" s="16"/>
      <c r="K27" s="30" t="str">
        <f>"130,0"</f>
        <v>130,0</v>
      </c>
      <c r="L27" s="16" t="str">
        <f>"88,3350"</f>
        <v>88,3350</v>
      </c>
      <c r="M27" s="15"/>
    </row>
    <row r="28" spans="1:13">
      <c r="A28" s="25" t="s">
        <v>97</v>
      </c>
      <c r="B28" s="24" t="s">
        <v>236</v>
      </c>
      <c r="C28" s="24" t="s">
        <v>237</v>
      </c>
      <c r="D28" s="24" t="s">
        <v>234</v>
      </c>
      <c r="E28" s="24" t="s">
        <v>347</v>
      </c>
      <c r="F28" s="24" t="s">
        <v>215</v>
      </c>
      <c r="G28" s="27" t="s">
        <v>117</v>
      </c>
      <c r="H28" s="27" t="s">
        <v>19</v>
      </c>
      <c r="I28" s="26" t="s">
        <v>118</v>
      </c>
      <c r="J28" s="25"/>
      <c r="K28" s="32" t="str">
        <f>"127,5"</f>
        <v>127,5</v>
      </c>
      <c r="L28" s="25" t="str">
        <f>"86,6362"</f>
        <v>86,6362</v>
      </c>
      <c r="M28" s="24"/>
    </row>
    <row r="29" spans="1:13">
      <c r="A29" s="18" t="s">
        <v>31</v>
      </c>
      <c r="B29" s="17" t="s">
        <v>240</v>
      </c>
      <c r="C29" s="17" t="s">
        <v>241</v>
      </c>
      <c r="D29" s="17" t="s">
        <v>238</v>
      </c>
      <c r="E29" s="17" t="s">
        <v>348</v>
      </c>
      <c r="F29" s="17" t="s">
        <v>160</v>
      </c>
      <c r="G29" s="21" t="s">
        <v>146</v>
      </c>
      <c r="H29" s="22" t="s">
        <v>117</v>
      </c>
      <c r="I29" s="22" t="s">
        <v>117</v>
      </c>
      <c r="J29" s="18"/>
      <c r="K29" s="31" t="str">
        <f>"115,0"</f>
        <v>115,0</v>
      </c>
      <c r="L29" s="18" t="str">
        <f>"81,0885"</f>
        <v>81,0885</v>
      </c>
      <c r="M29" s="17"/>
    </row>
    <row r="30" spans="1:13">
      <c r="B30" s="5" t="s">
        <v>8</v>
      </c>
    </row>
    <row r="31" spans="1:13" ht="16">
      <c r="A31" s="60" t="s">
        <v>12</v>
      </c>
      <c r="B31" s="60"/>
      <c r="C31" s="61"/>
      <c r="D31" s="61"/>
      <c r="E31" s="61"/>
      <c r="F31" s="61"/>
      <c r="G31" s="61"/>
      <c r="H31" s="61"/>
      <c r="I31" s="61"/>
      <c r="J31" s="61"/>
    </row>
    <row r="32" spans="1:13">
      <c r="A32" s="16" t="s">
        <v>31</v>
      </c>
      <c r="B32" s="15" t="s">
        <v>242</v>
      </c>
      <c r="C32" s="15" t="s">
        <v>243</v>
      </c>
      <c r="D32" s="15" t="s">
        <v>244</v>
      </c>
      <c r="E32" s="15" t="s">
        <v>351</v>
      </c>
      <c r="F32" s="15" t="s">
        <v>340</v>
      </c>
      <c r="G32" s="20" t="s">
        <v>20</v>
      </c>
      <c r="H32" s="20" t="s">
        <v>235</v>
      </c>
      <c r="I32" s="23" t="s">
        <v>45</v>
      </c>
      <c r="J32" s="16"/>
      <c r="K32" s="30" t="str">
        <f>"137,5"</f>
        <v>137,5</v>
      </c>
      <c r="L32" s="16" t="str">
        <f>"91,1350"</f>
        <v>91,1350</v>
      </c>
      <c r="M32" s="15"/>
    </row>
    <row r="33" spans="1:13">
      <c r="A33" s="25" t="s">
        <v>31</v>
      </c>
      <c r="B33" s="24" t="s">
        <v>245</v>
      </c>
      <c r="C33" s="24" t="s">
        <v>246</v>
      </c>
      <c r="D33" s="24" t="s">
        <v>247</v>
      </c>
      <c r="E33" s="24" t="s">
        <v>347</v>
      </c>
      <c r="F33" s="24" t="s">
        <v>44</v>
      </c>
      <c r="G33" s="26" t="s">
        <v>140</v>
      </c>
      <c r="H33" s="26" t="s">
        <v>36</v>
      </c>
      <c r="I33" s="26" t="s">
        <v>56</v>
      </c>
      <c r="J33" s="25"/>
      <c r="K33" s="32" t="str">
        <f>"175,0"</f>
        <v>175,0</v>
      </c>
      <c r="L33" s="25" t="str">
        <f>"112,7700"</f>
        <v>112,7700</v>
      </c>
      <c r="M33" s="24"/>
    </row>
    <row r="34" spans="1:13">
      <c r="A34" s="18" t="s">
        <v>150</v>
      </c>
      <c r="B34" s="17" t="s">
        <v>248</v>
      </c>
      <c r="C34" s="17" t="s">
        <v>249</v>
      </c>
      <c r="D34" s="17" t="s">
        <v>250</v>
      </c>
      <c r="E34" s="17" t="s">
        <v>347</v>
      </c>
      <c r="F34" s="17" t="s">
        <v>195</v>
      </c>
      <c r="G34" s="22" t="s">
        <v>45</v>
      </c>
      <c r="H34" s="22" t="s">
        <v>45</v>
      </c>
      <c r="I34" s="22" t="s">
        <v>45</v>
      </c>
      <c r="J34" s="18"/>
      <c r="K34" s="31">
        <v>0</v>
      </c>
      <c r="L34" s="18" t="str">
        <f>"0,0000"</f>
        <v>0,0000</v>
      </c>
      <c r="M34" s="17"/>
    </row>
    <row r="35" spans="1:13">
      <c r="B35" s="5" t="s">
        <v>8</v>
      </c>
    </row>
    <row r="36" spans="1:13" ht="16">
      <c r="A36" s="60" t="s">
        <v>49</v>
      </c>
      <c r="B36" s="60"/>
      <c r="C36" s="61"/>
      <c r="D36" s="61"/>
      <c r="E36" s="61"/>
      <c r="F36" s="61"/>
      <c r="G36" s="61"/>
      <c r="H36" s="61"/>
      <c r="I36" s="61"/>
      <c r="J36" s="61"/>
    </row>
    <row r="37" spans="1:13">
      <c r="A37" s="33" t="s">
        <v>150</v>
      </c>
      <c r="B37" s="41" t="s">
        <v>212</v>
      </c>
      <c r="C37" s="41" t="s">
        <v>213</v>
      </c>
      <c r="D37" s="15" t="s">
        <v>214</v>
      </c>
      <c r="E37" s="34" t="s">
        <v>347</v>
      </c>
      <c r="F37" s="15" t="s">
        <v>215</v>
      </c>
      <c r="G37" s="35" t="s">
        <v>45</v>
      </c>
      <c r="H37" s="23" t="s">
        <v>45</v>
      </c>
      <c r="I37" s="35" t="s">
        <v>45</v>
      </c>
      <c r="J37" s="16"/>
      <c r="K37" s="45">
        <v>0</v>
      </c>
      <c r="L37" s="43" t="str">
        <f>"0,0000"</f>
        <v>0,0000</v>
      </c>
      <c r="M37" s="36" t="s">
        <v>339</v>
      </c>
    </row>
    <row r="38" spans="1:13">
      <c r="A38" s="37" t="s">
        <v>31</v>
      </c>
      <c r="B38" s="42" t="s">
        <v>251</v>
      </c>
      <c r="C38" s="42" t="s">
        <v>252</v>
      </c>
      <c r="D38" s="17" t="s">
        <v>253</v>
      </c>
      <c r="E38" s="38" t="s">
        <v>348</v>
      </c>
      <c r="F38" s="17" t="s">
        <v>334</v>
      </c>
      <c r="G38" s="39" t="s">
        <v>21</v>
      </c>
      <c r="H38" s="21" t="s">
        <v>45</v>
      </c>
      <c r="I38" s="39" t="s">
        <v>46</v>
      </c>
      <c r="J38" s="18"/>
      <c r="K38" s="46" t="str">
        <f>"145,0"</f>
        <v>145,0</v>
      </c>
      <c r="L38" s="44" t="str">
        <f>"93,7648"</f>
        <v>93,7648</v>
      </c>
      <c r="M38" s="40"/>
    </row>
    <row r="39" spans="1:13">
      <c r="B39" s="5" t="s">
        <v>8</v>
      </c>
    </row>
    <row r="40" spans="1:13" ht="16">
      <c r="A40" s="60" t="s">
        <v>183</v>
      </c>
      <c r="B40" s="60"/>
      <c r="C40" s="61"/>
      <c r="D40" s="61"/>
      <c r="E40" s="61"/>
      <c r="F40" s="61"/>
      <c r="G40" s="61"/>
      <c r="H40" s="61"/>
      <c r="I40" s="61"/>
      <c r="J40" s="61"/>
    </row>
    <row r="41" spans="1:13">
      <c r="A41" s="16" t="s">
        <v>31</v>
      </c>
      <c r="B41" s="15" t="s">
        <v>254</v>
      </c>
      <c r="C41" s="15" t="s">
        <v>255</v>
      </c>
      <c r="D41" s="15" t="s">
        <v>256</v>
      </c>
      <c r="E41" s="15" t="s">
        <v>347</v>
      </c>
      <c r="F41" s="15" t="s">
        <v>257</v>
      </c>
      <c r="G41" s="20" t="s">
        <v>140</v>
      </c>
      <c r="H41" s="20" t="s">
        <v>258</v>
      </c>
      <c r="I41" s="20" t="s">
        <v>36</v>
      </c>
      <c r="J41" s="16"/>
      <c r="K41" s="30" t="str">
        <f>"170,0"</f>
        <v>170,0</v>
      </c>
      <c r="L41" s="16" t="str">
        <f>"100,9630"</f>
        <v>100,9630</v>
      </c>
      <c r="M41" s="15"/>
    </row>
    <row r="42" spans="1:13">
      <c r="A42" s="18" t="s">
        <v>97</v>
      </c>
      <c r="B42" s="17" t="s">
        <v>259</v>
      </c>
      <c r="C42" s="17" t="s">
        <v>260</v>
      </c>
      <c r="D42" s="17" t="s">
        <v>261</v>
      </c>
      <c r="E42" s="17" t="s">
        <v>347</v>
      </c>
      <c r="F42" s="17" t="s">
        <v>44</v>
      </c>
      <c r="G42" s="22" t="s">
        <v>39</v>
      </c>
      <c r="H42" s="21" t="s">
        <v>39</v>
      </c>
      <c r="I42" s="22" t="s">
        <v>67</v>
      </c>
      <c r="J42" s="18"/>
      <c r="K42" s="31" t="str">
        <f>"155,0"</f>
        <v>155,0</v>
      </c>
      <c r="L42" s="18" t="str">
        <f>"91,5275"</f>
        <v>91,5275</v>
      </c>
      <c r="M42" s="17"/>
    </row>
    <row r="43" spans="1:13">
      <c r="B43" s="5" t="s">
        <v>8</v>
      </c>
    </row>
    <row r="44" spans="1:13">
      <c r="B44" s="5" t="s">
        <v>8</v>
      </c>
    </row>
    <row r="45" spans="1:13">
      <c r="B45" s="5" t="s">
        <v>8</v>
      </c>
    </row>
    <row r="46" spans="1:13" ht="18">
      <c r="B46" s="7" t="s">
        <v>7</v>
      </c>
      <c r="C46" s="7"/>
      <c r="F46" s="3"/>
    </row>
    <row r="47" spans="1:13" ht="16">
      <c r="B47" s="10" t="s">
        <v>24</v>
      </c>
      <c r="C47" s="10"/>
      <c r="F47" s="3"/>
    </row>
    <row r="48" spans="1:13" ht="14">
      <c r="B48" s="11"/>
      <c r="C48" s="12" t="s">
        <v>25</v>
      </c>
      <c r="F48" s="3"/>
    </row>
    <row r="49" spans="2:6" ht="14">
      <c r="B49" s="13" t="s">
        <v>26</v>
      </c>
      <c r="C49" s="13" t="s">
        <v>27</v>
      </c>
      <c r="D49" s="13" t="s">
        <v>337</v>
      </c>
      <c r="E49" s="13" t="s">
        <v>155</v>
      </c>
      <c r="F49" s="13" t="s">
        <v>29</v>
      </c>
    </row>
    <row r="50" spans="2:6">
      <c r="B50" s="5" t="s">
        <v>245</v>
      </c>
      <c r="C50" s="5" t="s">
        <v>25</v>
      </c>
      <c r="D50" s="6" t="s">
        <v>30</v>
      </c>
      <c r="E50" s="6" t="s">
        <v>56</v>
      </c>
      <c r="F50" s="6" t="s">
        <v>263</v>
      </c>
    </row>
    <row r="51" spans="2:6">
      <c r="B51" s="5" t="s">
        <v>254</v>
      </c>
      <c r="C51" s="5" t="s">
        <v>25</v>
      </c>
      <c r="D51" s="6" t="s">
        <v>197</v>
      </c>
      <c r="E51" s="6" t="s">
        <v>36</v>
      </c>
      <c r="F51" s="6" t="s">
        <v>264</v>
      </c>
    </row>
    <row r="52" spans="2:6">
      <c r="B52" s="5" t="s">
        <v>220</v>
      </c>
      <c r="C52" s="5" t="s">
        <v>25</v>
      </c>
      <c r="D52" s="6" t="s">
        <v>262</v>
      </c>
      <c r="E52" s="6" t="s">
        <v>19</v>
      </c>
      <c r="F52" s="6" t="s">
        <v>265</v>
      </c>
    </row>
  </sheetData>
  <mergeCells count="21">
    <mergeCell ref="A23:J23"/>
    <mergeCell ref="A26:J26"/>
    <mergeCell ref="A31:J31"/>
    <mergeCell ref="A36:J36"/>
    <mergeCell ref="A40:J40"/>
    <mergeCell ref="A15:J15"/>
    <mergeCell ref="A18:J18"/>
    <mergeCell ref="K3:K4"/>
    <mergeCell ref="L3:L4"/>
    <mergeCell ref="M3:M4"/>
    <mergeCell ref="A5:J5"/>
    <mergeCell ref="B3:B4"/>
    <mergeCell ref="A8:J8"/>
    <mergeCell ref="A11:J11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6A5A1-7829-4A72-910A-BA0C0BD5B199}">
  <dimension ref="A1:M38"/>
  <sheetViews>
    <sheetView workbookViewId="0">
      <selection activeCell="E29" sqref="E29"/>
    </sheetView>
  </sheetViews>
  <sheetFormatPr baseColWidth="10" defaultColWidth="9.1640625" defaultRowHeight="13"/>
  <cols>
    <col min="1" max="1" width="7.5" style="5" bestFit="1" customWidth="1"/>
    <col min="2" max="2" width="21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3.33203125" style="5" bestFit="1" customWidth="1"/>
    <col min="7" max="9" width="5.5" style="6" customWidth="1"/>
    <col min="10" max="10" width="4.83203125" style="6" customWidth="1"/>
    <col min="11" max="11" width="10.5" style="29" bestFit="1" customWidth="1"/>
    <col min="12" max="12" width="8.5" style="6" bestFit="1" customWidth="1"/>
    <col min="13" max="13" width="24.1640625" style="5" customWidth="1"/>
    <col min="14" max="16384" width="9.1640625" style="3"/>
  </cols>
  <sheetData>
    <row r="1" spans="1:13" s="2" customFormat="1" ht="29" customHeight="1">
      <c r="A1" s="47" t="s">
        <v>323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344</v>
      </c>
      <c r="B3" s="68" t="s">
        <v>0</v>
      </c>
      <c r="C3" s="57" t="s">
        <v>345</v>
      </c>
      <c r="D3" s="57" t="s">
        <v>6</v>
      </c>
      <c r="E3" s="59" t="s">
        <v>346</v>
      </c>
      <c r="F3" s="59" t="s">
        <v>5</v>
      </c>
      <c r="G3" s="59" t="s">
        <v>10</v>
      </c>
      <c r="H3" s="59"/>
      <c r="I3" s="59"/>
      <c r="J3" s="59"/>
      <c r="K3" s="62" t="s">
        <v>156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63"/>
      <c r="L4" s="58"/>
      <c r="M4" s="65"/>
    </row>
    <row r="5" spans="1:13" ht="16">
      <c r="A5" s="66" t="s">
        <v>111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9" t="s">
        <v>31</v>
      </c>
      <c r="B6" s="8" t="s">
        <v>157</v>
      </c>
      <c r="C6" s="8" t="s">
        <v>158</v>
      </c>
      <c r="D6" s="8" t="s">
        <v>159</v>
      </c>
      <c r="E6" s="8" t="s">
        <v>349</v>
      </c>
      <c r="F6" s="8" t="s">
        <v>160</v>
      </c>
      <c r="G6" s="14" t="s">
        <v>107</v>
      </c>
      <c r="H6" s="19" t="s">
        <v>103</v>
      </c>
      <c r="I6" s="19" t="s">
        <v>103</v>
      </c>
      <c r="J6" s="9"/>
      <c r="K6" s="28" t="str">
        <f>"45,0"</f>
        <v>45,0</v>
      </c>
      <c r="L6" s="9" t="str">
        <f>"41,6250"</f>
        <v>41,6250</v>
      </c>
      <c r="M6" s="8"/>
    </row>
    <row r="7" spans="1:13">
      <c r="B7" s="5" t="s">
        <v>8</v>
      </c>
    </row>
    <row r="8" spans="1:13" ht="16">
      <c r="A8" s="60" t="s">
        <v>32</v>
      </c>
      <c r="B8" s="60"/>
      <c r="C8" s="61"/>
      <c r="D8" s="61"/>
      <c r="E8" s="61"/>
      <c r="F8" s="61"/>
      <c r="G8" s="61"/>
      <c r="H8" s="61"/>
      <c r="I8" s="61"/>
      <c r="J8" s="61"/>
    </row>
    <row r="9" spans="1:13">
      <c r="A9" s="9" t="s">
        <v>31</v>
      </c>
      <c r="B9" s="8" t="s">
        <v>33</v>
      </c>
      <c r="C9" s="8" t="s">
        <v>34</v>
      </c>
      <c r="D9" s="8" t="s">
        <v>35</v>
      </c>
      <c r="E9" s="8" t="s">
        <v>347</v>
      </c>
      <c r="F9" s="8" t="s">
        <v>334</v>
      </c>
      <c r="G9" s="14" t="s">
        <v>21</v>
      </c>
      <c r="H9" s="14" t="s">
        <v>38</v>
      </c>
      <c r="I9" s="19" t="s">
        <v>39</v>
      </c>
      <c r="J9" s="9"/>
      <c r="K9" s="28" t="str">
        <f>"150,0"</f>
        <v>150,0</v>
      </c>
      <c r="L9" s="9" t="str">
        <f>"101,7750"</f>
        <v>101,7750</v>
      </c>
      <c r="M9" s="8"/>
    </row>
    <row r="10" spans="1:13">
      <c r="B10" s="5" t="s">
        <v>8</v>
      </c>
    </row>
    <row r="11" spans="1:13" ht="16">
      <c r="A11" s="60" t="s">
        <v>12</v>
      </c>
      <c r="B11" s="60"/>
      <c r="C11" s="61"/>
      <c r="D11" s="61"/>
      <c r="E11" s="61"/>
      <c r="F11" s="61"/>
      <c r="G11" s="61"/>
      <c r="H11" s="61"/>
      <c r="I11" s="61"/>
      <c r="J11" s="61"/>
    </row>
    <row r="12" spans="1:13">
      <c r="A12" s="16" t="s">
        <v>31</v>
      </c>
      <c r="B12" s="15" t="s">
        <v>161</v>
      </c>
      <c r="C12" s="15" t="s">
        <v>162</v>
      </c>
      <c r="D12" s="15" t="s">
        <v>163</v>
      </c>
      <c r="E12" s="15" t="s">
        <v>347</v>
      </c>
      <c r="F12" s="15" t="s">
        <v>102</v>
      </c>
      <c r="G12" s="20" t="s">
        <v>45</v>
      </c>
      <c r="H12" s="20" t="s">
        <v>125</v>
      </c>
      <c r="I12" s="20" t="s">
        <v>164</v>
      </c>
      <c r="J12" s="16"/>
      <c r="K12" s="30" t="str">
        <f>"152,5"</f>
        <v>152,5</v>
      </c>
      <c r="L12" s="16" t="str">
        <f>"99,8113"</f>
        <v>99,8113</v>
      </c>
      <c r="M12" s="15"/>
    </row>
    <row r="13" spans="1:13">
      <c r="A13" s="18" t="s">
        <v>150</v>
      </c>
      <c r="B13" s="17" t="s">
        <v>165</v>
      </c>
      <c r="C13" s="17" t="s">
        <v>166</v>
      </c>
      <c r="D13" s="17" t="s">
        <v>167</v>
      </c>
      <c r="E13" s="17" t="s">
        <v>347</v>
      </c>
      <c r="F13" s="17" t="s">
        <v>44</v>
      </c>
      <c r="G13" s="22" t="s">
        <v>38</v>
      </c>
      <c r="H13" s="22" t="s">
        <v>38</v>
      </c>
      <c r="I13" s="22" t="s">
        <v>38</v>
      </c>
      <c r="J13" s="18"/>
      <c r="K13" s="31">
        <v>0</v>
      </c>
      <c r="L13" s="18" t="str">
        <f>"0,0000"</f>
        <v>0,0000</v>
      </c>
      <c r="M13" s="17"/>
    </row>
    <row r="14" spans="1:13">
      <c r="B14" s="5" t="s">
        <v>8</v>
      </c>
    </row>
    <row r="15" spans="1:13" ht="16">
      <c r="A15" s="60" t="s">
        <v>49</v>
      </c>
      <c r="B15" s="60"/>
      <c r="C15" s="61"/>
      <c r="D15" s="61"/>
      <c r="E15" s="61"/>
      <c r="F15" s="61"/>
      <c r="G15" s="61"/>
      <c r="H15" s="61"/>
      <c r="I15" s="61"/>
      <c r="J15" s="61"/>
    </row>
    <row r="16" spans="1:13">
      <c r="A16" s="16" t="s">
        <v>31</v>
      </c>
      <c r="B16" s="15" t="s">
        <v>151</v>
      </c>
      <c r="C16" s="15" t="s">
        <v>152</v>
      </c>
      <c r="D16" s="15" t="s">
        <v>153</v>
      </c>
      <c r="E16" s="15" t="s">
        <v>347</v>
      </c>
      <c r="F16" s="15" t="s">
        <v>44</v>
      </c>
      <c r="G16" s="23" t="s">
        <v>36</v>
      </c>
      <c r="H16" s="20" t="s">
        <v>36</v>
      </c>
      <c r="I16" s="20" t="s">
        <v>56</v>
      </c>
      <c r="J16" s="16"/>
      <c r="K16" s="30" t="str">
        <f>"175,0"</f>
        <v>175,0</v>
      </c>
      <c r="L16" s="16" t="str">
        <f>"107,9575"</f>
        <v>107,9575</v>
      </c>
      <c r="M16" s="15" t="s">
        <v>154</v>
      </c>
    </row>
    <row r="17" spans="1:13">
      <c r="A17" s="25" t="s">
        <v>97</v>
      </c>
      <c r="B17" s="24" t="s">
        <v>168</v>
      </c>
      <c r="C17" s="24" t="s">
        <v>169</v>
      </c>
      <c r="D17" s="24" t="s">
        <v>170</v>
      </c>
      <c r="E17" s="24" t="s">
        <v>347</v>
      </c>
      <c r="F17" s="24" t="s">
        <v>334</v>
      </c>
      <c r="G17" s="26" t="s">
        <v>38</v>
      </c>
      <c r="H17" s="26" t="s">
        <v>171</v>
      </c>
      <c r="I17" s="26" t="s">
        <v>172</v>
      </c>
      <c r="J17" s="25"/>
      <c r="K17" s="32" t="str">
        <f>"162,5"</f>
        <v>162,5</v>
      </c>
      <c r="L17" s="25" t="str">
        <f>"102,8300"</f>
        <v>102,8300</v>
      </c>
      <c r="M17" s="24"/>
    </row>
    <row r="18" spans="1:13">
      <c r="A18" s="25" t="s">
        <v>201</v>
      </c>
      <c r="B18" s="24" t="s">
        <v>173</v>
      </c>
      <c r="C18" s="24" t="s">
        <v>174</v>
      </c>
      <c r="D18" s="24" t="s">
        <v>175</v>
      </c>
      <c r="E18" s="24" t="s">
        <v>347</v>
      </c>
      <c r="F18" s="24" t="s">
        <v>44</v>
      </c>
      <c r="G18" s="26" t="s">
        <v>45</v>
      </c>
      <c r="H18" s="26" t="s">
        <v>38</v>
      </c>
      <c r="I18" s="26" t="s">
        <v>171</v>
      </c>
      <c r="J18" s="25"/>
      <c r="K18" s="32" t="str">
        <f>"157,5"</f>
        <v>157,5</v>
      </c>
      <c r="L18" s="25" t="str">
        <f>"98,2485"</f>
        <v>98,2485</v>
      </c>
      <c r="M18" s="24"/>
    </row>
    <row r="19" spans="1:13">
      <c r="A19" s="25" t="s">
        <v>150</v>
      </c>
      <c r="B19" s="24" t="s">
        <v>176</v>
      </c>
      <c r="C19" s="24" t="s">
        <v>177</v>
      </c>
      <c r="D19" s="24" t="s">
        <v>178</v>
      </c>
      <c r="E19" s="24" t="s">
        <v>348</v>
      </c>
      <c r="F19" s="24" t="s">
        <v>179</v>
      </c>
      <c r="G19" s="27" t="s">
        <v>38</v>
      </c>
      <c r="H19" s="27" t="s">
        <v>38</v>
      </c>
      <c r="I19" s="27" t="s">
        <v>38</v>
      </c>
      <c r="J19" s="25"/>
      <c r="K19" s="32">
        <v>0</v>
      </c>
      <c r="L19" s="25" t="str">
        <f>"0,0000"</f>
        <v>0,0000</v>
      </c>
      <c r="M19" s="24" t="s">
        <v>273</v>
      </c>
    </row>
    <row r="20" spans="1:13">
      <c r="A20" s="18" t="s">
        <v>31</v>
      </c>
      <c r="B20" s="17" t="s">
        <v>180</v>
      </c>
      <c r="C20" s="17" t="s">
        <v>181</v>
      </c>
      <c r="D20" s="17" t="s">
        <v>182</v>
      </c>
      <c r="E20" s="17" t="s">
        <v>350</v>
      </c>
      <c r="F20" s="17" t="s">
        <v>44</v>
      </c>
      <c r="G20" s="21" t="s">
        <v>39</v>
      </c>
      <c r="H20" s="21" t="s">
        <v>67</v>
      </c>
      <c r="I20" s="21" t="s">
        <v>172</v>
      </c>
      <c r="J20" s="18"/>
      <c r="K20" s="31" t="str">
        <f>"162,5"</f>
        <v>162,5</v>
      </c>
      <c r="L20" s="18" t="str">
        <f>"119,2324"</f>
        <v>119,2324</v>
      </c>
      <c r="M20" s="17"/>
    </row>
    <row r="21" spans="1:13">
      <c r="B21" s="5" t="s">
        <v>8</v>
      </c>
    </row>
    <row r="22" spans="1:13" ht="16">
      <c r="A22" s="60" t="s">
        <v>183</v>
      </c>
      <c r="B22" s="60"/>
      <c r="C22" s="61"/>
      <c r="D22" s="61"/>
      <c r="E22" s="61"/>
      <c r="F22" s="61"/>
      <c r="G22" s="61"/>
      <c r="H22" s="61"/>
      <c r="I22" s="61"/>
      <c r="J22" s="61"/>
    </row>
    <row r="23" spans="1:13">
      <c r="A23" s="16" t="s">
        <v>31</v>
      </c>
      <c r="B23" s="15" t="s">
        <v>184</v>
      </c>
      <c r="C23" s="15" t="s">
        <v>185</v>
      </c>
      <c r="D23" s="15" t="s">
        <v>186</v>
      </c>
      <c r="E23" s="15" t="s">
        <v>347</v>
      </c>
      <c r="F23" s="15" t="s">
        <v>44</v>
      </c>
      <c r="G23" s="20" t="s">
        <v>22</v>
      </c>
      <c r="H23" s="20" t="s">
        <v>23</v>
      </c>
      <c r="I23" s="23" t="s">
        <v>187</v>
      </c>
      <c r="J23" s="16"/>
      <c r="K23" s="30" t="str">
        <f>"200,0"</f>
        <v>200,0</v>
      </c>
      <c r="L23" s="16" t="str">
        <f>"118,2000"</f>
        <v>118,2000</v>
      </c>
      <c r="M23" s="15"/>
    </row>
    <row r="24" spans="1:13">
      <c r="A24" s="18" t="s">
        <v>97</v>
      </c>
      <c r="B24" s="17" t="s">
        <v>188</v>
      </c>
      <c r="C24" s="17" t="s">
        <v>189</v>
      </c>
      <c r="D24" s="17" t="s">
        <v>190</v>
      </c>
      <c r="E24" s="17" t="s">
        <v>347</v>
      </c>
      <c r="F24" s="17" t="s">
        <v>44</v>
      </c>
      <c r="G24" s="21" t="s">
        <v>172</v>
      </c>
      <c r="H24" s="21" t="s">
        <v>36</v>
      </c>
      <c r="I24" s="22" t="s">
        <v>191</v>
      </c>
      <c r="J24" s="18"/>
      <c r="K24" s="31" t="str">
        <f>"170,0"</f>
        <v>170,0</v>
      </c>
      <c r="L24" s="18" t="str">
        <f>"100,5040"</f>
        <v>100,5040</v>
      </c>
      <c r="M24" s="17"/>
    </row>
    <row r="25" spans="1:13">
      <c r="B25" s="5" t="s">
        <v>8</v>
      </c>
    </row>
    <row r="26" spans="1:13" ht="16">
      <c r="A26" s="60" t="s">
        <v>69</v>
      </c>
      <c r="B26" s="60"/>
      <c r="C26" s="61"/>
      <c r="D26" s="61"/>
      <c r="E26" s="61"/>
      <c r="F26" s="61"/>
      <c r="G26" s="61"/>
      <c r="H26" s="61"/>
      <c r="I26" s="61"/>
      <c r="J26" s="61"/>
    </row>
    <row r="27" spans="1:13">
      <c r="A27" s="16" t="s">
        <v>31</v>
      </c>
      <c r="B27" s="15" t="s">
        <v>192</v>
      </c>
      <c r="C27" s="15" t="s">
        <v>193</v>
      </c>
      <c r="D27" s="15" t="s">
        <v>194</v>
      </c>
      <c r="E27" s="15" t="s">
        <v>347</v>
      </c>
      <c r="F27" s="15" t="s">
        <v>195</v>
      </c>
      <c r="G27" s="20" t="s">
        <v>36</v>
      </c>
      <c r="H27" s="20" t="s">
        <v>56</v>
      </c>
      <c r="I27" s="23" t="s">
        <v>37</v>
      </c>
      <c r="J27" s="16"/>
      <c r="K27" s="30" t="str">
        <f>"175,0"</f>
        <v>175,0</v>
      </c>
      <c r="L27" s="16" t="str">
        <f>"101,4475"</f>
        <v>101,4475</v>
      </c>
      <c r="M27" s="15"/>
    </row>
    <row r="28" spans="1:13">
      <c r="A28" s="18" t="s">
        <v>31</v>
      </c>
      <c r="B28" s="17" t="s">
        <v>192</v>
      </c>
      <c r="C28" s="17" t="s">
        <v>196</v>
      </c>
      <c r="D28" s="17" t="s">
        <v>194</v>
      </c>
      <c r="E28" s="17" t="s">
        <v>350</v>
      </c>
      <c r="F28" s="17" t="s">
        <v>195</v>
      </c>
      <c r="G28" s="21" t="s">
        <v>36</v>
      </c>
      <c r="H28" s="21" t="s">
        <v>56</v>
      </c>
      <c r="I28" s="22" t="s">
        <v>37</v>
      </c>
      <c r="J28" s="18"/>
      <c r="K28" s="31" t="str">
        <f>"175,0"</f>
        <v>175,0</v>
      </c>
      <c r="L28" s="18" t="str">
        <f>"120,4182"</f>
        <v>120,4182</v>
      </c>
      <c r="M28" s="17"/>
    </row>
    <row r="29" spans="1:13">
      <c r="B29" s="5" t="s">
        <v>8</v>
      </c>
    </row>
    <row r="30" spans="1:13">
      <c r="B30" s="5" t="s">
        <v>8</v>
      </c>
    </row>
    <row r="31" spans="1:13">
      <c r="B31" s="5" t="s">
        <v>8</v>
      </c>
    </row>
    <row r="32" spans="1:13" ht="18">
      <c r="B32" s="7" t="s">
        <v>7</v>
      </c>
      <c r="C32" s="7"/>
      <c r="F32" s="3"/>
    </row>
    <row r="33" spans="2:6" ht="16">
      <c r="B33" s="10" t="s">
        <v>24</v>
      </c>
      <c r="C33" s="10"/>
      <c r="F33" s="3"/>
    </row>
    <row r="34" spans="2:6" ht="14">
      <c r="B34" s="11"/>
      <c r="C34" s="12" t="s">
        <v>25</v>
      </c>
    </row>
    <row r="35" spans="2:6" ht="14">
      <c r="B35" s="13" t="s">
        <v>26</v>
      </c>
      <c r="C35" s="13" t="s">
        <v>27</v>
      </c>
      <c r="D35" s="13" t="s">
        <v>337</v>
      </c>
      <c r="E35" s="13" t="s">
        <v>155</v>
      </c>
      <c r="F35" s="13" t="s">
        <v>29</v>
      </c>
    </row>
    <row r="36" spans="2:6">
      <c r="B36" s="5" t="s">
        <v>184</v>
      </c>
      <c r="C36" s="5" t="s">
        <v>25</v>
      </c>
      <c r="D36" s="6" t="s">
        <v>197</v>
      </c>
      <c r="E36" s="6" t="s">
        <v>23</v>
      </c>
      <c r="F36" s="6" t="s">
        <v>198</v>
      </c>
    </row>
    <row r="37" spans="2:6">
      <c r="B37" s="5" t="s">
        <v>151</v>
      </c>
      <c r="C37" s="5" t="s">
        <v>25</v>
      </c>
      <c r="D37" s="6" t="s">
        <v>92</v>
      </c>
      <c r="E37" s="6" t="s">
        <v>56</v>
      </c>
      <c r="F37" s="6" t="s">
        <v>199</v>
      </c>
    </row>
    <row r="38" spans="2:6">
      <c r="B38" s="5" t="s">
        <v>168</v>
      </c>
      <c r="C38" s="5" t="s">
        <v>25</v>
      </c>
      <c r="D38" s="6" t="s">
        <v>92</v>
      </c>
      <c r="E38" s="6" t="s">
        <v>172</v>
      </c>
      <c r="F38" s="6" t="s">
        <v>200</v>
      </c>
    </row>
  </sheetData>
  <mergeCells count="17">
    <mergeCell ref="A26:J26"/>
    <mergeCell ref="A5:J5"/>
    <mergeCell ref="A8:J8"/>
    <mergeCell ref="A11:J11"/>
    <mergeCell ref="A15:J15"/>
    <mergeCell ref="A22:J22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66FE8-0137-4E3F-B7E5-69B32E33DE32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1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47" t="s">
        <v>324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344</v>
      </c>
      <c r="B3" s="68" t="s">
        <v>0</v>
      </c>
      <c r="C3" s="57" t="s">
        <v>345</v>
      </c>
      <c r="D3" s="57" t="s">
        <v>6</v>
      </c>
      <c r="E3" s="59" t="s">
        <v>346</v>
      </c>
      <c r="F3" s="59" t="s">
        <v>5</v>
      </c>
      <c r="G3" s="59" t="s">
        <v>10</v>
      </c>
      <c r="H3" s="59"/>
      <c r="I3" s="59"/>
      <c r="J3" s="59"/>
      <c r="K3" s="59" t="s">
        <v>156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5"/>
    </row>
    <row r="5" spans="1:13" ht="16">
      <c r="A5" s="66" t="s">
        <v>49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9" t="s">
        <v>31</v>
      </c>
      <c r="B6" s="8" t="s">
        <v>151</v>
      </c>
      <c r="C6" s="8" t="s">
        <v>152</v>
      </c>
      <c r="D6" s="8" t="s">
        <v>153</v>
      </c>
      <c r="E6" s="8" t="s">
        <v>347</v>
      </c>
      <c r="F6" s="8" t="s">
        <v>44</v>
      </c>
      <c r="G6" s="14" t="s">
        <v>17</v>
      </c>
      <c r="H6" s="14" t="s">
        <v>40</v>
      </c>
      <c r="I6" s="14" t="s">
        <v>68</v>
      </c>
      <c r="J6" s="9"/>
      <c r="K6" s="9" t="str">
        <f>"240,0"</f>
        <v>240,0</v>
      </c>
      <c r="L6" s="9" t="str">
        <f>"141,5160"</f>
        <v>141,5160</v>
      </c>
      <c r="M6" s="8" t="s">
        <v>154</v>
      </c>
    </row>
    <row r="7" spans="1:13">
      <c r="B7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6D331-E78E-4C67-8F09-88EF134A3A1D}">
  <dimension ref="A1:M1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1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4.5" style="5" bestFit="1" customWidth="1"/>
    <col min="14" max="16384" width="9.1640625" style="3"/>
  </cols>
  <sheetData>
    <row r="1" spans="1:13" s="2" customFormat="1" ht="29" customHeight="1">
      <c r="A1" s="47" t="s">
        <v>321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344</v>
      </c>
      <c r="B3" s="68" t="s">
        <v>0</v>
      </c>
      <c r="C3" s="57" t="s">
        <v>345</v>
      </c>
      <c r="D3" s="57" t="s">
        <v>6</v>
      </c>
      <c r="E3" s="59" t="s">
        <v>346</v>
      </c>
      <c r="F3" s="59" t="s">
        <v>5</v>
      </c>
      <c r="G3" s="59" t="s">
        <v>10</v>
      </c>
      <c r="H3" s="59"/>
      <c r="I3" s="59"/>
      <c r="J3" s="59"/>
      <c r="K3" s="59" t="s">
        <v>156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5"/>
    </row>
    <row r="5" spans="1:13" ht="16">
      <c r="A5" s="66" t="s">
        <v>69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16" t="s">
        <v>31</v>
      </c>
      <c r="B6" s="15" t="s">
        <v>266</v>
      </c>
      <c r="C6" s="15" t="s">
        <v>267</v>
      </c>
      <c r="D6" s="15" t="s">
        <v>268</v>
      </c>
      <c r="E6" s="15" t="s">
        <v>347</v>
      </c>
      <c r="F6" s="15" t="s">
        <v>269</v>
      </c>
      <c r="G6" s="23" t="s">
        <v>270</v>
      </c>
      <c r="H6" s="23" t="s">
        <v>271</v>
      </c>
      <c r="I6" s="20" t="s">
        <v>272</v>
      </c>
      <c r="J6" s="16"/>
      <c r="K6" s="16" t="str">
        <f>"400,0"</f>
        <v>400,0</v>
      </c>
      <c r="L6" s="16" t="str">
        <f>"219,2400"</f>
        <v>219,2400</v>
      </c>
      <c r="M6" s="15" t="s">
        <v>273</v>
      </c>
    </row>
    <row r="7" spans="1:13">
      <c r="A7" s="18" t="s">
        <v>31</v>
      </c>
      <c r="B7" s="17" t="s">
        <v>266</v>
      </c>
      <c r="C7" s="17" t="s">
        <v>274</v>
      </c>
      <c r="D7" s="17" t="s">
        <v>268</v>
      </c>
      <c r="E7" s="17" t="s">
        <v>348</v>
      </c>
      <c r="F7" s="17" t="s">
        <v>269</v>
      </c>
      <c r="G7" s="22" t="s">
        <v>270</v>
      </c>
      <c r="H7" s="22" t="s">
        <v>271</v>
      </c>
      <c r="I7" s="21" t="s">
        <v>272</v>
      </c>
      <c r="J7" s="18"/>
      <c r="K7" s="18" t="str">
        <f>"400,0"</f>
        <v>400,0</v>
      </c>
      <c r="L7" s="18" t="str">
        <f>"244,0141"</f>
        <v>244,0141</v>
      </c>
      <c r="M7" s="17" t="s">
        <v>273</v>
      </c>
    </row>
    <row r="8" spans="1:13">
      <c r="B8" s="5" t="s">
        <v>8</v>
      </c>
    </row>
    <row r="9" spans="1:13" ht="16">
      <c r="A9" s="60" t="s">
        <v>275</v>
      </c>
      <c r="B9" s="60"/>
      <c r="C9" s="61"/>
      <c r="D9" s="61"/>
      <c r="E9" s="61"/>
      <c r="F9" s="61"/>
      <c r="G9" s="61"/>
      <c r="H9" s="61"/>
      <c r="I9" s="61"/>
      <c r="J9" s="61"/>
    </row>
    <row r="10" spans="1:13">
      <c r="A10" s="9" t="s">
        <v>31</v>
      </c>
      <c r="B10" s="8" t="s">
        <v>276</v>
      </c>
      <c r="C10" s="8" t="s">
        <v>277</v>
      </c>
      <c r="D10" s="8" t="s">
        <v>278</v>
      </c>
      <c r="E10" s="8" t="s">
        <v>347</v>
      </c>
      <c r="F10" s="8" t="s">
        <v>269</v>
      </c>
      <c r="G10" s="14" t="s">
        <v>270</v>
      </c>
      <c r="H10" s="14" t="s">
        <v>271</v>
      </c>
      <c r="I10" s="19" t="s">
        <v>279</v>
      </c>
      <c r="J10" s="9"/>
      <c r="K10" s="9" t="str">
        <f>"385,0"</f>
        <v>385,0</v>
      </c>
      <c r="L10" s="9" t="str">
        <f>"203,9884"</f>
        <v>203,9884</v>
      </c>
      <c r="M10" s="8" t="s">
        <v>273</v>
      </c>
    </row>
    <row r="11" spans="1:13">
      <c r="B11" s="5" t="s">
        <v>8</v>
      </c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WRPF ПЛ без экипировки ДК</vt:lpstr>
      <vt:lpstr>WRPF ПЛ без экипировки</vt:lpstr>
      <vt:lpstr>WRPF ПЛ в бинтах ДК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софт однопетельная</vt:lpstr>
      <vt:lpstr>WEPF Жим софт многопетельная</vt:lpstr>
      <vt:lpstr>WRPF Тяга без экипировки ДК</vt:lpstr>
      <vt:lpstr>WRPF Тяга без экипировки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2021-05-29T19:02:07Z</dcterms:modified>
</cp:coreProperties>
</file>