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1" documentId="11_7DCBF01A984ACAB33493C6221E1B9D3095E88535" xr6:coauthVersionLast="47" xr6:coauthVersionMax="47" xr10:uidLastSave="{AF141B03-F394-4AB9-8877-051C01116F1B}"/>
  <bookViews>
    <workbookView xWindow="885" yWindow="8175" windowWidth="31560" windowHeight="7065" tabRatio="938" xr2:uid="{00000000-000D-0000-FFFF-FFFF00000000}"/>
  </bookViews>
  <sheets>
    <sheet name="AWPA raw PL" sheetId="23" r:id="rId1"/>
    <sheet name="AWPA m.ply PL" sheetId="22" r:id="rId2"/>
    <sheet name="AWPA RAW PP" sheetId="17" r:id="rId3"/>
    <sheet name="AWPA raw BP" sheetId="24" r:id="rId4"/>
    <sheet name="AWPA OB" sheetId="21" r:id="rId5"/>
    <sheet name="AWPC MP soft eq. BP" sheetId="10" r:id="rId6"/>
    <sheet name="AWPA SC" sheetId="19" r:id="rId7"/>
    <sheet name="AWPA raw DL" sheetId="26" r:id="rId8"/>
    <sheet name="AWPA m.ply DL" sheetId="25" r:id="rId9"/>
    <sheet name="WPA raw PL" sheetId="27" r:id="rId10"/>
    <sheet name="WPA raw BP" sheetId="28" r:id="rId11"/>
    <sheet name="WPA OB" sheetId="20" r:id="rId12"/>
    <sheet name="WPA SC" sheetId="18" r:id="rId13"/>
    <sheet name="WPA raw DL" sheetId="31" r:id="rId14"/>
    <sheet name="WPA st.ply DL" sheetId="30" r:id="rId15"/>
    <sheet name="WPA m.ply DL" sheetId="29" r:id="rId16"/>
  </sheets>
  <definedNames>
    <definedName name="_xlnm._FilterDatabase" localSheetId="13" hidden="1">'WPA raw DL'!$B$1:$L$1</definedName>
  </definedNames>
  <calcPr calcId="191029"/>
</workbook>
</file>

<file path=xl/calcChain.xml><?xml version="1.0" encoding="utf-8"?>
<calcChain xmlns="http://schemas.openxmlformats.org/spreadsheetml/2006/main">
  <c r="M12" i="31" l="1"/>
  <c r="L12" i="31"/>
  <c r="M11" i="31"/>
  <c r="L11" i="31"/>
  <c r="M10" i="31"/>
  <c r="L10" i="31"/>
  <c r="M9" i="31"/>
  <c r="L9" i="31"/>
  <c r="M8" i="31"/>
  <c r="L8" i="31"/>
  <c r="M6" i="31"/>
  <c r="L6" i="31"/>
  <c r="M5" i="31"/>
  <c r="L5" i="31"/>
  <c r="M4" i="31"/>
  <c r="L4" i="31"/>
  <c r="M3" i="31"/>
  <c r="L3" i="31"/>
  <c r="M4" i="30"/>
  <c r="L4" i="30"/>
  <c r="M3" i="30"/>
  <c r="L3" i="30"/>
  <c r="M4" i="29"/>
  <c r="L4" i="29"/>
  <c r="M3" i="29"/>
  <c r="L3" i="29"/>
  <c r="M10" i="28"/>
  <c r="L10" i="28"/>
  <c r="M9" i="28"/>
  <c r="L9" i="28"/>
  <c r="M8" i="28"/>
  <c r="L8" i="28"/>
  <c r="M7" i="28"/>
  <c r="L7" i="28"/>
  <c r="M6" i="28"/>
  <c r="L6" i="28"/>
  <c r="M5" i="28"/>
  <c r="L5" i="28"/>
  <c r="M4" i="28"/>
  <c r="L4" i="28"/>
  <c r="M3" i="28"/>
  <c r="L3" i="28"/>
  <c r="S11" i="27"/>
  <c r="R11" i="27"/>
  <c r="S10" i="27"/>
  <c r="R10" i="27"/>
  <c r="S9" i="27"/>
  <c r="R9" i="27"/>
  <c r="S8" i="27"/>
  <c r="R8" i="27"/>
  <c r="S7" i="27"/>
  <c r="R7" i="27"/>
  <c r="S6" i="27"/>
  <c r="R6" i="27"/>
  <c r="S5" i="27"/>
  <c r="R5" i="27"/>
  <c r="S4" i="27"/>
  <c r="R4" i="27"/>
  <c r="S3" i="27"/>
  <c r="R3" i="27"/>
  <c r="M15" i="26"/>
  <c r="L15" i="26"/>
  <c r="M14" i="26"/>
  <c r="L14" i="26"/>
  <c r="M13" i="26"/>
  <c r="L13" i="26"/>
  <c r="M12" i="26"/>
  <c r="L12" i="26"/>
  <c r="M11" i="26"/>
  <c r="L11" i="26"/>
  <c r="M10" i="26"/>
  <c r="L10" i="26"/>
  <c r="M9" i="26"/>
  <c r="L9" i="26"/>
  <c r="M8" i="26"/>
  <c r="L8" i="26"/>
  <c r="M7" i="26"/>
  <c r="L7" i="26"/>
  <c r="M6" i="26"/>
  <c r="L6" i="26"/>
  <c r="M5" i="26"/>
  <c r="L5" i="26"/>
  <c r="M4" i="26"/>
  <c r="L4" i="26"/>
  <c r="M3" i="26"/>
  <c r="L3" i="26"/>
  <c r="M3" i="25"/>
  <c r="L3" i="25"/>
  <c r="M13" i="24"/>
  <c r="L13" i="24"/>
  <c r="M12" i="24"/>
  <c r="L12" i="24"/>
  <c r="M11" i="24"/>
  <c r="L11" i="24"/>
  <c r="M10" i="24"/>
  <c r="L10" i="24"/>
  <c r="M9" i="24"/>
  <c r="L9" i="24"/>
  <c r="M8" i="24"/>
  <c r="L8" i="24"/>
  <c r="M7" i="24"/>
  <c r="L7" i="24"/>
  <c r="M6" i="24"/>
  <c r="L6" i="24"/>
  <c r="M5" i="24"/>
  <c r="L5" i="24"/>
  <c r="M4" i="24"/>
  <c r="L4" i="24"/>
  <c r="M3" i="24"/>
  <c r="L3" i="24"/>
  <c r="S15" i="23"/>
  <c r="R15" i="23"/>
  <c r="S14" i="23"/>
  <c r="R14" i="23"/>
  <c r="S13" i="23"/>
  <c r="R13" i="23"/>
  <c r="S12" i="23"/>
  <c r="R12" i="23"/>
  <c r="S11" i="23"/>
  <c r="R11" i="23"/>
  <c r="S10" i="23"/>
  <c r="R10" i="23"/>
  <c r="S9" i="23"/>
  <c r="R9" i="23"/>
  <c r="S8" i="23"/>
  <c r="R8" i="23"/>
  <c r="S7" i="23"/>
  <c r="R7" i="23"/>
  <c r="S6" i="23"/>
  <c r="R6" i="23"/>
  <c r="S5" i="23"/>
  <c r="R5" i="23"/>
  <c r="S4" i="23"/>
  <c r="R4" i="23"/>
  <c r="S3" i="23"/>
  <c r="R3" i="23"/>
  <c r="V3" i="22"/>
  <c r="U3" i="22"/>
  <c r="M3" i="21"/>
  <c r="L3" i="21"/>
  <c r="M3" i="20"/>
  <c r="L3" i="20"/>
  <c r="M7" i="19"/>
  <c r="L7" i="19"/>
  <c r="M6" i="19"/>
  <c r="L6" i="19"/>
  <c r="M5" i="19"/>
  <c r="L5" i="19"/>
  <c r="M4" i="19"/>
  <c r="L4" i="19"/>
  <c r="M3" i="19"/>
  <c r="L3" i="19"/>
  <c r="M4" i="18"/>
  <c r="L4" i="18"/>
  <c r="M3" i="18"/>
  <c r="L3" i="18"/>
  <c r="S4" i="17"/>
  <c r="S3" i="17"/>
  <c r="L3" i="10" l="1"/>
  <c r="M3" i="10"/>
  <c r="L4" i="10"/>
  <c r="M4" i="10"/>
  <c r="L5" i="10"/>
  <c r="M5" i="10"/>
</calcChain>
</file>

<file path=xl/sharedStrings.xml><?xml version="1.0" encoding="utf-8"?>
<sst xmlns="http://schemas.openxmlformats.org/spreadsheetml/2006/main" count="1168" uniqueCount="336">
  <si>
    <t>Body
weight</t>
  </si>
  <si>
    <t>75,00</t>
  </si>
  <si>
    <t>50,0</t>
  </si>
  <si>
    <t>75,0</t>
  </si>
  <si>
    <t>85,0</t>
  </si>
  <si>
    <t>73,40</t>
  </si>
  <si>
    <t>60,0</t>
  </si>
  <si>
    <t>65,0</t>
  </si>
  <si>
    <t>70,0</t>
  </si>
  <si>
    <t>Man</t>
  </si>
  <si>
    <t>Age class</t>
  </si>
  <si>
    <t>WC</t>
  </si>
  <si>
    <t>Open</t>
  </si>
  <si>
    <t>52,00</t>
  </si>
  <si>
    <t>80,0</t>
  </si>
  <si>
    <t>64,90</t>
  </si>
  <si>
    <t>40,0</t>
  </si>
  <si>
    <t>72,80</t>
  </si>
  <si>
    <t>115,0</t>
  </si>
  <si>
    <t>120,0</t>
  </si>
  <si>
    <t>125,0</t>
  </si>
  <si>
    <t>130,0</t>
  </si>
  <si>
    <t>60</t>
  </si>
  <si>
    <t>117,90</t>
  </si>
  <si>
    <t>125</t>
  </si>
  <si>
    <t>285,0</t>
  </si>
  <si>
    <t>110</t>
  </si>
  <si>
    <t>117,5</t>
  </si>
  <si>
    <t>75</t>
  </si>
  <si>
    <t>260,0</t>
  </si>
  <si>
    <t>106,60</t>
  </si>
  <si>
    <t>112,5</t>
  </si>
  <si>
    <t>107,5</t>
  </si>
  <si>
    <t>74,20</t>
  </si>
  <si>
    <t>Rec</t>
  </si>
  <si>
    <t>100</t>
  </si>
  <si>
    <t>96,60</t>
  </si>
  <si>
    <t>82.5</t>
  </si>
  <si>
    <t>78,90</t>
  </si>
  <si>
    <t>35,0</t>
  </si>
  <si>
    <t>42,5</t>
  </si>
  <si>
    <t>72,5</t>
  </si>
  <si>
    <t>87,5</t>
  </si>
  <si>
    <t>98,10</t>
  </si>
  <si>
    <t>135,0</t>
  </si>
  <si>
    <t>140,0</t>
  </si>
  <si>
    <t>145,0</t>
  </si>
  <si>
    <t>220,0</t>
  </si>
  <si>
    <t>235,0</t>
  </si>
  <si>
    <t>242,5</t>
  </si>
  <si>
    <t>Teen</t>
  </si>
  <si>
    <t>Teen 13-15</t>
  </si>
  <si>
    <t>88,40</t>
  </si>
  <si>
    <t>57,5</t>
  </si>
  <si>
    <t>90,40</t>
  </si>
  <si>
    <t>90</t>
  </si>
  <si>
    <t>80,80</t>
  </si>
  <si>
    <t>47,5</t>
  </si>
  <si>
    <t>52,5</t>
  </si>
  <si>
    <t>89,20</t>
  </si>
  <si>
    <t>88,30</t>
  </si>
  <si>
    <t>116,60</t>
  </si>
  <si>
    <t>Aliev Sergey</t>
  </si>
  <si>
    <t>Girchuk Igor</t>
  </si>
  <si>
    <t>82,30</t>
  </si>
  <si>
    <t>100,0</t>
  </si>
  <si>
    <t>110,0</t>
  </si>
  <si>
    <t>88,50</t>
  </si>
  <si>
    <t>Khashpakov Musa</t>
  </si>
  <si>
    <t>150,0</t>
  </si>
  <si>
    <t>160,0</t>
  </si>
  <si>
    <t>55,0</t>
  </si>
  <si>
    <t>170,0</t>
  </si>
  <si>
    <t>48,00</t>
  </si>
  <si>
    <t>90,0</t>
  </si>
  <si>
    <t>95,0</t>
  </si>
  <si>
    <t>105,0</t>
  </si>
  <si>
    <t>55,00</t>
  </si>
  <si>
    <t>Mikhaylov Artur</t>
  </si>
  <si>
    <t>62,40</t>
  </si>
  <si>
    <t>45,0</t>
  </si>
  <si>
    <t>67,5</t>
  </si>
  <si>
    <t>30,0</t>
  </si>
  <si>
    <t>37,5</t>
  </si>
  <si>
    <t>84,00</t>
  </si>
  <si>
    <t>77,5</t>
  </si>
  <si>
    <t>101,20</t>
  </si>
  <si>
    <t>32,5</t>
  </si>
  <si>
    <t>82,5</t>
  </si>
  <si>
    <t>48,30</t>
  </si>
  <si>
    <t>25,0</t>
  </si>
  <si>
    <t>59,30</t>
  </si>
  <si>
    <t>74,00</t>
  </si>
  <si>
    <t>78,60</t>
  </si>
  <si>
    <t>175,0</t>
  </si>
  <si>
    <t>185,0</t>
  </si>
  <si>
    <t>197,5</t>
  </si>
  <si>
    <t>200,0</t>
  </si>
  <si>
    <t>152,5</t>
  </si>
  <si>
    <t>230,0</t>
  </si>
  <si>
    <t>103,10</t>
  </si>
  <si>
    <t>102,5</t>
  </si>
  <si>
    <t>Children</t>
  </si>
  <si>
    <t>100+</t>
  </si>
  <si>
    <t>67.5</t>
  </si>
  <si>
    <t>190,0</t>
  </si>
  <si>
    <t>Balkarov Andemir</t>
  </si>
  <si>
    <t>Children 9</t>
  </si>
  <si>
    <t>52</t>
  </si>
  <si>
    <t>Zemlyanoy Nikita</t>
  </si>
  <si>
    <t>Teen 16-17</t>
  </si>
  <si>
    <t>Bondarenko Maksim</t>
  </si>
  <si>
    <t>Lychev Artem</t>
  </si>
  <si>
    <t>300,0</t>
  </si>
  <si>
    <t>Radzhabov David</t>
  </si>
  <si>
    <t>43,70</t>
  </si>
  <si>
    <t>51,40</t>
  </si>
  <si>
    <t>59,80</t>
  </si>
  <si>
    <t>71,80</t>
  </si>
  <si>
    <t>105,40</t>
  </si>
  <si>
    <t>210,0</t>
  </si>
  <si>
    <t>103,40</t>
  </si>
  <si>
    <t>162,5</t>
  </si>
  <si>
    <t>167,5</t>
  </si>
  <si>
    <t>180,0</t>
  </si>
  <si>
    <t>44</t>
  </si>
  <si>
    <t>65,90</t>
  </si>
  <si>
    <t>74,80</t>
  </si>
  <si>
    <t>265,0</t>
  </si>
  <si>
    <t>280,0</t>
  </si>
  <si>
    <t>76,30</t>
  </si>
  <si>
    <t>225,0</t>
  </si>
  <si>
    <t>290,0</t>
  </si>
  <si>
    <t>310,0</t>
  </si>
  <si>
    <t>90,90</t>
  </si>
  <si>
    <t>282,5</t>
  </si>
  <si>
    <t>98,80</t>
  </si>
  <si>
    <t>245,0</t>
  </si>
  <si>
    <t>87,00</t>
  </si>
  <si>
    <t>165,0</t>
  </si>
  <si>
    <t>240,0</t>
  </si>
  <si>
    <t>250,0</t>
  </si>
  <si>
    <t>81,60</t>
  </si>
  <si>
    <t>155,0</t>
  </si>
  <si>
    <t>88,80</t>
  </si>
  <si>
    <t>252,5</t>
  </si>
  <si>
    <t>97,10</t>
  </si>
  <si>
    <t>111,20</t>
  </si>
  <si>
    <t>215,0</t>
  </si>
  <si>
    <t>232,5</t>
  </si>
  <si>
    <t>137,5</t>
  </si>
  <si>
    <t>270,0</t>
  </si>
  <si>
    <t>116,90</t>
  </si>
  <si>
    <t>147,5</t>
  </si>
  <si>
    <t>142,5</t>
  </si>
  <si>
    <t>101,50</t>
  </si>
  <si>
    <t>119,30</t>
  </si>
  <si>
    <t>93,30</t>
  </si>
  <si>
    <t>205,0</t>
  </si>
  <si>
    <t>202,5</t>
  </si>
  <si>
    <t>70,20</t>
  </si>
  <si>
    <t>71,70</t>
  </si>
  <si>
    <t>182,5</t>
  </si>
  <si>
    <t>192,5</t>
  </si>
  <si>
    <t>195,0</t>
  </si>
  <si>
    <t>98,70</t>
  </si>
  <si>
    <t xml:space="preserve">Белгород </t>
  </si>
  <si>
    <t>Ливны</t>
  </si>
  <si>
    <t>Курск</t>
  </si>
  <si>
    <t>Баксан</t>
  </si>
  <si>
    <t>Брянск</t>
  </si>
  <si>
    <t>Владивосток</t>
  </si>
  <si>
    <t>Щигры</t>
  </si>
  <si>
    <t>Краснодар</t>
  </si>
  <si>
    <t>Обоянь</t>
  </si>
  <si>
    <t>Железногорск</t>
  </si>
  <si>
    <t>Свердловск</t>
  </si>
  <si>
    <t>Шалушка</t>
  </si>
  <si>
    <t>Химки</t>
  </si>
  <si>
    <t>Воскресенск</t>
  </si>
  <si>
    <t>Балашиха</t>
  </si>
  <si>
    <t>Москва</t>
  </si>
  <si>
    <t>Ессентуки</t>
  </si>
  <si>
    <t>Тверь</t>
  </si>
  <si>
    <t>Новороссийск</t>
  </si>
  <si>
    <t>Курчатов</t>
  </si>
  <si>
    <t>Липецк</t>
  </si>
  <si>
    <t>Благовещенск</t>
  </si>
  <si>
    <t>Тула</t>
  </si>
  <si>
    <t>имя</t>
  </si>
  <si>
    <t>рожд</t>
  </si>
  <si>
    <t>вес</t>
  </si>
  <si>
    <t>в/к</t>
  </si>
  <si>
    <t>город</t>
  </si>
  <si>
    <t>присед</t>
  </si>
  <si>
    <t>жим</t>
  </si>
  <si>
    <t>тяга</t>
  </si>
  <si>
    <t>итог</t>
  </si>
  <si>
    <t>очки</t>
  </si>
  <si>
    <t>тренер</t>
  </si>
  <si>
    <t>1</t>
  </si>
  <si>
    <t>2</t>
  </si>
  <si>
    <t>3</t>
  </si>
  <si>
    <t>№</t>
  </si>
  <si>
    <t>возрастная группа</t>
  </si>
  <si>
    <t>O</t>
  </si>
  <si>
    <t>J</t>
  </si>
  <si>
    <t>M1</t>
  </si>
  <si>
    <t>C</t>
  </si>
  <si>
    <t>T1</t>
  </si>
  <si>
    <t>T2</t>
  </si>
  <si>
    <t>0</t>
  </si>
  <si>
    <t>M4</t>
  </si>
  <si>
    <t>пол</t>
  </si>
  <si>
    <t>f</t>
  </si>
  <si>
    <t>m</t>
  </si>
  <si>
    <t>M6</t>
  </si>
  <si>
    <t>M5</t>
  </si>
  <si>
    <t>M2</t>
  </si>
  <si>
    <t xml:space="preserve">Bogatyy Ivan </t>
  </si>
  <si>
    <t xml:space="preserve">Kopteva Tatyana </t>
  </si>
  <si>
    <t>MS</t>
  </si>
  <si>
    <t>M3</t>
  </si>
  <si>
    <t xml:space="preserve"> Zinchenko Igor</t>
  </si>
  <si>
    <t xml:space="preserve"> Mendez-Sebsebe Pauline</t>
  </si>
  <si>
    <t>в</t>
  </si>
  <si>
    <t>20.03.1991</t>
  </si>
  <si>
    <t>12.05.1981</t>
  </si>
  <si>
    <t>16.09.2008</t>
  </si>
  <si>
    <t>02.05.2008</t>
  </si>
  <si>
    <t>28.08.2011</t>
  </si>
  <si>
    <t>03.09.2003</t>
  </si>
  <si>
    <t>05.07.1988</t>
  </si>
  <si>
    <t>14.12.1989</t>
  </si>
  <si>
    <t>18.05.2007</t>
  </si>
  <si>
    <t>17.06.1980</t>
  </si>
  <si>
    <t>27.12.2007</t>
  </si>
  <si>
    <t>06.06.1965</t>
  </si>
  <si>
    <t>22.10.1989</t>
  </si>
  <si>
    <t>07.08.1955</t>
  </si>
  <si>
    <t>12.04.2007</t>
  </si>
  <si>
    <t>27.08.2003</t>
  </si>
  <si>
    <t>25.05.1957</t>
  </si>
  <si>
    <t>14.05.1984</t>
  </si>
  <si>
    <t>10.10.1975</t>
  </si>
  <si>
    <t>20.02.1983</t>
  </si>
  <si>
    <t>10.10.1990</t>
  </si>
  <si>
    <t>22.09.1984</t>
  </si>
  <si>
    <t>23.03.1985</t>
  </si>
  <si>
    <t>20.06.1957</t>
  </si>
  <si>
    <t>18.07.1987</t>
  </si>
  <si>
    <t>10.05.1989</t>
  </si>
  <si>
    <t>02.02.1979</t>
  </si>
  <si>
    <t>29.10.1994</t>
  </si>
  <si>
    <t>24.08.1981</t>
  </si>
  <si>
    <t>03.06.1977</t>
  </si>
  <si>
    <t>08.09.1994</t>
  </si>
  <si>
    <t>16.05.1977</t>
  </si>
  <si>
    <t>10.08.1991</t>
  </si>
  <si>
    <t>27.04.1988</t>
  </si>
  <si>
    <t>28.02.1961</t>
  </si>
  <si>
    <t>06.03.1985</t>
  </si>
  <si>
    <t>16.09.1968</t>
  </si>
  <si>
    <t>16.02.1991</t>
  </si>
  <si>
    <t>23.05.1980</t>
  </si>
  <si>
    <t>18.03.1993</t>
  </si>
  <si>
    <t>05.12.1978</t>
  </si>
  <si>
    <t>20.05.1966</t>
  </si>
  <si>
    <t>06.06.1985</t>
  </si>
  <si>
    <t>27.09.1965</t>
  </si>
  <si>
    <t>28.01,1998</t>
  </si>
  <si>
    <t>29.11.1996</t>
  </si>
  <si>
    <t>17.01.2007</t>
  </si>
  <si>
    <t>24.10.2004</t>
  </si>
  <si>
    <t>16.11.1989</t>
  </si>
  <si>
    <t xml:space="preserve">рожд </t>
  </si>
  <si>
    <t>13.11.1991</t>
  </si>
  <si>
    <t>28.01.1981</t>
  </si>
  <si>
    <t>11.10.1999</t>
  </si>
  <si>
    <t>19.11.1976</t>
  </si>
  <si>
    <t>17.11.1981</t>
  </si>
  <si>
    <t>21.03.1973</t>
  </si>
  <si>
    <t>Первомайская Алена</t>
  </si>
  <si>
    <t>Тарасова Елена</t>
  </si>
  <si>
    <t>Фомина Виктория</t>
  </si>
  <si>
    <t>Лапшина Инна</t>
  </si>
  <si>
    <t>Замыцкая Надежда</t>
  </si>
  <si>
    <t>Грушка Дария</t>
  </si>
  <si>
    <t>Балкаров Алдемир</t>
  </si>
  <si>
    <t>Земляной Никита</t>
  </si>
  <si>
    <t>Бондаренко Максим</t>
  </si>
  <si>
    <t>Лычев Артем</t>
  </si>
  <si>
    <t>Гирчук Игорь</t>
  </si>
  <si>
    <t>Алиев Сергей</t>
  </si>
  <si>
    <t>Раджабов Давид</t>
  </si>
  <si>
    <t>Толмачева Ольга</t>
  </si>
  <si>
    <t>Савин Максим</t>
  </si>
  <si>
    <t>Усачев Игорь</t>
  </si>
  <si>
    <t>Гирчук Анна</t>
  </si>
  <si>
    <t>Гостева Валентина</t>
  </si>
  <si>
    <t>Тесленко Артем</t>
  </si>
  <si>
    <t>Манелишвили Руслан</t>
  </si>
  <si>
    <t>Крикунов Юрий</t>
  </si>
  <si>
    <t>Мотинов Алексей</t>
  </si>
  <si>
    <t>Сергеев Александр</t>
  </si>
  <si>
    <t>Наджа Дмитрий</t>
  </si>
  <si>
    <t>Беляев Дмитрий</t>
  </si>
  <si>
    <t>Гукетлов Марат</t>
  </si>
  <si>
    <t>Волкова Екатерина</t>
  </si>
  <si>
    <t>Шапошник Дмитрий</t>
  </si>
  <si>
    <t>Апажев Заур</t>
  </si>
  <si>
    <t>Гозова Залина</t>
  </si>
  <si>
    <t>Николаенко Вячеслав</t>
  </si>
  <si>
    <t>Скокин Виктор</t>
  </si>
  <si>
    <t>Голованов Евгений</t>
  </si>
  <si>
    <t>Казаков Дмитрий</t>
  </si>
  <si>
    <t>Енина Елена</t>
  </si>
  <si>
    <t>Огузова Лариса</t>
  </si>
  <si>
    <t>Нашпаков Муса</t>
  </si>
  <si>
    <t>Скрипник Роман</t>
  </si>
  <si>
    <t>Путивский Руслан</t>
  </si>
  <si>
    <t>Ефремочкин Николай</t>
  </si>
  <si>
    <t>Гринев Дмитрий</t>
  </si>
  <si>
    <t>Пагов Азамат</t>
  </si>
  <si>
    <t>Кислицин Дмитрий</t>
  </si>
  <si>
    <t>Гнида Оксана</t>
  </si>
  <si>
    <t>Романова Любовь</t>
  </si>
  <si>
    <t>Пригов Дмитрий</t>
  </si>
  <si>
    <t>Уханов Игорь</t>
  </si>
  <si>
    <t>Приходько Павел</t>
  </si>
  <si>
    <t>Шишов Алексей</t>
  </si>
  <si>
    <t>Зинченко Игорь</t>
  </si>
  <si>
    <t>Баженова Наталия</t>
  </si>
  <si>
    <t>Порядин Валерий</t>
  </si>
  <si>
    <t>Мотайло Дмитрий</t>
  </si>
  <si>
    <t>Виткевич Николай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</si>
</sst>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trike/>
      <sz val="10"/>
      <name val="Arial Cyr"/>
      <charset val="204"/>
    </font>
    <font>
      <i/>
      <sz val="10"/>
      <name val="Arial Cyr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2" fillId="0" borderId="0" xfId="1" applyNumberFormat="1" applyFont="1" applyFill="1" applyBorder="1" applyAlignment="1">
      <alignment horizontal="left"/>
    </xf>
    <xf numFmtId="49" fontId="2" fillId="0" borderId="2" xfId="1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left" indent="1"/>
    </xf>
    <xf numFmtId="49" fontId="1" fillId="0" borderId="2" xfId="1" applyNumberFormat="1" applyFont="1" applyFill="1" applyBorder="1" applyAlignment="1">
      <alignment horizontal="left"/>
    </xf>
    <xf numFmtId="49" fontId="2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left" indent="1"/>
    </xf>
    <xf numFmtId="49" fontId="2" fillId="0" borderId="2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/>
    <xf numFmtId="49" fontId="1" fillId="0" borderId="0" xfId="1" applyNumberFormat="1" applyFont="1" applyFill="1" applyBorder="1" applyAlignment="1"/>
    <xf numFmtId="49" fontId="2" fillId="0" borderId="0" xfId="1" applyNumberFormat="1" applyFont="1" applyFill="1" applyBorder="1" applyAlignment="1"/>
    <xf numFmtId="0" fontId="1" fillId="0" borderId="0" xfId="1" applyFont="1" applyFill="1" applyBorder="1" applyAlignment="1"/>
    <xf numFmtId="49" fontId="2" fillId="0" borderId="0" xfId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/>
    <xf numFmtId="49" fontId="3" fillId="0" borderId="2" xfId="1" applyNumberFormat="1" applyFont="1" applyFill="1" applyBorder="1" applyAlignment="1"/>
    <xf numFmtId="49" fontId="2" fillId="0" borderId="2" xfId="1" applyNumberFormat="1" applyFont="1" applyFill="1" applyBorder="1" applyAlignment="1"/>
    <xf numFmtId="49" fontId="2" fillId="0" borderId="2" xfId="1" applyNumberFormat="1" applyFont="1" applyFill="1" applyBorder="1" applyAlignment="1">
      <alignment horizontal="left" vertical="center"/>
    </xf>
    <xf numFmtId="49" fontId="2" fillId="0" borderId="2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vertical="center"/>
    </xf>
    <xf numFmtId="49" fontId="2" fillId="0" borderId="4" xfId="1" applyNumberFormat="1" applyFont="1" applyFill="1" applyBorder="1" applyAlignment="1">
      <alignment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vertical="center"/>
    </xf>
    <xf numFmtId="49" fontId="2" fillId="0" borderId="9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2" xfId="1" applyNumberFormat="1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left"/>
    </xf>
    <xf numFmtId="0" fontId="2" fillId="0" borderId="2" xfId="1" applyNumberFormat="1" applyFont="1" applyFill="1" applyBorder="1" applyAlignment="1">
      <alignment horizontal="left"/>
    </xf>
    <xf numFmtId="0" fontId="1" fillId="0" borderId="2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/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64"/>
  <sheetViews>
    <sheetView tabSelected="1" workbookViewId="0">
      <selection activeCell="B14" sqref="B14"/>
    </sheetView>
  </sheetViews>
  <sheetFormatPr defaultColWidth="9.140625" defaultRowHeight="12.75" customHeight="1" x14ac:dyDescent="0.2"/>
  <cols>
    <col min="1" max="1" width="7.28515625" style="4" customWidth="1"/>
    <col min="2" max="2" width="19.5703125" style="5" bestFit="1" customWidth="1"/>
    <col min="3" max="3" width="4.42578125" style="5" bestFit="1" customWidth="1"/>
    <col min="4" max="4" width="10.140625" style="5" bestFit="1" customWidth="1"/>
    <col min="5" max="5" width="7.5703125" style="7" bestFit="1" customWidth="1"/>
    <col min="6" max="6" width="7.5703125" style="7" customWidth="1"/>
    <col min="7" max="7" width="13.140625" style="5" bestFit="1" customWidth="1"/>
    <col min="8" max="8" width="19" style="5" bestFit="1" customWidth="1"/>
    <col min="9" max="17" width="5.5703125" style="7" customWidth="1"/>
    <col min="18" max="18" width="5.7109375" style="1" bestFit="1" customWidth="1"/>
    <col min="19" max="19" width="8.5703125" style="6" bestFit="1" customWidth="1"/>
    <col min="20" max="20" width="13.5703125" style="5" bestFit="1" customWidth="1"/>
    <col min="21" max="16384" width="9.140625" style="4"/>
  </cols>
  <sheetData>
    <row r="1" spans="1:20" s="12" customFormat="1" ht="12.75" customHeight="1" x14ac:dyDescent="0.25">
      <c r="A1" s="16" t="s">
        <v>203</v>
      </c>
      <c r="B1" s="25" t="s">
        <v>189</v>
      </c>
      <c r="C1" s="26" t="s">
        <v>213</v>
      </c>
      <c r="D1" s="27" t="s">
        <v>190</v>
      </c>
      <c r="E1" s="28" t="s">
        <v>191</v>
      </c>
      <c r="F1" s="28" t="s">
        <v>192</v>
      </c>
      <c r="G1" s="26" t="s">
        <v>193</v>
      </c>
      <c r="H1" s="26" t="s">
        <v>204</v>
      </c>
      <c r="I1" s="29" t="s">
        <v>194</v>
      </c>
      <c r="J1" s="29"/>
      <c r="K1" s="29"/>
      <c r="L1" s="29" t="s">
        <v>195</v>
      </c>
      <c r="M1" s="29"/>
      <c r="N1" s="29"/>
      <c r="O1" s="29" t="s">
        <v>196</v>
      </c>
      <c r="P1" s="29"/>
      <c r="Q1" s="29"/>
      <c r="R1" s="26" t="s">
        <v>197</v>
      </c>
      <c r="S1" s="26" t="s">
        <v>198</v>
      </c>
      <c r="T1" s="26" t="s">
        <v>199</v>
      </c>
    </row>
    <row r="2" spans="1:20" s="12" customFormat="1" ht="12.75" customHeight="1" x14ac:dyDescent="0.2">
      <c r="A2" s="16"/>
      <c r="B2" s="9"/>
      <c r="C2" s="26"/>
      <c r="D2" s="25"/>
      <c r="E2" s="26"/>
      <c r="F2" s="26"/>
      <c r="G2" s="26"/>
      <c r="H2" s="26"/>
      <c r="I2" s="26">
        <v>1</v>
      </c>
      <c r="J2" s="16">
        <v>2</v>
      </c>
      <c r="K2" s="16">
        <v>3</v>
      </c>
      <c r="L2" s="16">
        <v>1</v>
      </c>
      <c r="M2" s="16">
        <v>2</v>
      </c>
      <c r="N2" s="16">
        <v>3</v>
      </c>
      <c r="O2" s="16">
        <v>1</v>
      </c>
      <c r="P2" s="16">
        <v>2</v>
      </c>
      <c r="Q2" s="16">
        <v>3</v>
      </c>
      <c r="R2" s="26"/>
      <c r="S2" s="26"/>
      <c r="T2" s="26"/>
    </row>
    <row r="3" spans="1:20" s="7" customFormat="1" ht="12.75" customHeight="1" x14ac:dyDescent="0.2">
      <c r="A3" s="45">
        <v>1</v>
      </c>
      <c r="B3" s="5" t="s">
        <v>282</v>
      </c>
      <c r="C3" s="9" t="s">
        <v>214</v>
      </c>
      <c r="D3" s="9" t="s">
        <v>226</v>
      </c>
      <c r="E3" s="11" t="s">
        <v>73</v>
      </c>
      <c r="F3" s="45">
        <v>48</v>
      </c>
      <c r="G3" s="9" t="s">
        <v>166</v>
      </c>
      <c r="H3" s="9" t="s">
        <v>205</v>
      </c>
      <c r="I3" s="11" t="s">
        <v>4</v>
      </c>
      <c r="J3" s="3" t="s">
        <v>74</v>
      </c>
      <c r="K3" s="3" t="s">
        <v>75</v>
      </c>
      <c r="L3" s="11" t="s">
        <v>2</v>
      </c>
      <c r="M3" s="11" t="s">
        <v>53</v>
      </c>
      <c r="N3" s="3" t="s">
        <v>6</v>
      </c>
      <c r="O3" s="11" t="s">
        <v>65</v>
      </c>
      <c r="P3" s="11" t="s">
        <v>76</v>
      </c>
      <c r="Q3" s="3" t="s">
        <v>66</v>
      </c>
      <c r="R3" s="2" t="str">
        <f>"247,5"</f>
        <v>247,5</v>
      </c>
      <c r="S3" s="10" t="str">
        <f>"255,8160"</f>
        <v>255,8160</v>
      </c>
      <c r="T3" s="9"/>
    </row>
    <row r="4" spans="1:20" ht="12.75" customHeight="1" x14ac:dyDescent="0.2">
      <c r="A4" s="30">
        <v>1</v>
      </c>
      <c r="B4" s="9" t="s">
        <v>283</v>
      </c>
      <c r="C4" s="9" t="s">
        <v>214</v>
      </c>
      <c r="D4" s="9" t="s">
        <v>270</v>
      </c>
      <c r="E4" s="11" t="s">
        <v>77</v>
      </c>
      <c r="F4" s="45">
        <v>56</v>
      </c>
      <c r="G4" s="9" t="s">
        <v>167</v>
      </c>
      <c r="H4" s="9" t="s">
        <v>206</v>
      </c>
      <c r="I4" s="11" t="s">
        <v>71</v>
      </c>
      <c r="J4" s="11" t="s">
        <v>7</v>
      </c>
      <c r="K4" s="11" t="s">
        <v>3</v>
      </c>
      <c r="L4" s="11" t="s">
        <v>16</v>
      </c>
      <c r="M4" s="11" t="s">
        <v>57</v>
      </c>
      <c r="N4" s="3" t="s">
        <v>58</v>
      </c>
      <c r="O4" s="11" t="s">
        <v>74</v>
      </c>
      <c r="P4" s="11" t="s">
        <v>76</v>
      </c>
      <c r="Q4" s="46">
        <v>0</v>
      </c>
      <c r="R4" s="2" t="str">
        <f>"227,5"</f>
        <v>227,5</v>
      </c>
      <c r="S4" s="10" t="str">
        <f>"210,4147"</f>
        <v>210,4147</v>
      </c>
      <c r="T4" s="9" t="s">
        <v>78</v>
      </c>
    </row>
    <row r="5" spans="1:20" ht="12.75" customHeight="1" x14ac:dyDescent="0.2">
      <c r="A5" s="30">
        <v>1</v>
      </c>
      <c r="B5" s="9" t="s">
        <v>284</v>
      </c>
      <c r="C5" s="9" t="s">
        <v>214</v>
      </c>
      <c r="D5" s="9" t="s">
        <v>271</v>
      </c>
      <c r="E5" s="11" t="s">
        <v>79</v>
      </c>
      <c r="F5" s="45">
        <v>67.5</v>
      </c>
      <c r="G5" s="9" t="s">
        <v>168</v>
      </c>
      <c r="H5" s="9" t="s">
        <v>205</v>
      </c>
      <c r="I5" s="11" t="s">
        <v>14</v>
      </c>
      <c r="J5" s="11" t="s">
        <v>74</v>
      </c>
      <c r="K5" s="11" t="s">
        <v>65</v>
      </c>
      <c r="L5" s="11" t="s">
        <v>16</v>
      </c>
      <c r="M5" s="11" t="s">
        <v>40</v>
      </c>
      <c r="N5" s="11" t="s">
        <v>80</v>
      </c>
      <c r="O5" s="11" t="s">
        <v>74</v>
      </c>
      <c r="P5" s="46">
        <v>0</v>
      </c>
      <c r="Q5" s="46">
        <v>0</v>
      </c>
      <c r="R5" s="2" t="str">
        <f>"235,0"</f>
        <v>235,0</v>
      </c>
      <c r="S5" s="10" t="str">
        <f>"195,6140"</f>
        <v>195,6140</v>
      </c>
      <c r="T5" s="9"/>
    </row>
    <row r="6" spans="1:20" ht="12.75" customHeight="1" x14ac:dyDescent="0.2">
      <c r="A6" s="30">
        <v>1</v>
      </c>
      <c r="B6" s="9" t="s">
        <v>285</v>
      </c>
      <c r="C6" s="9" t="s">
        <v>214</v>
      </c>
      <c r="D6" s="9" t="s">
        <v>227</v>
      </c>
      <c r="E6" s="11" t="s">
        <v>15</v>
      </c>
      <c r="F6" s="45">
        <v>67.5</v>
      </c>
      <c r="G6" s="9" t="s">
        <v>166</v>
      </c>
      <c r="H6" s="9" t="s">
        <v>207</v>
      </c>
      <c r="I6" s="11" t="s">
        <v>2</v>
      </c>
      <c r="J6" s="11" t="s">
        <v>6</v>
      </c>
      <c r="K6" s="11" t="s">
        <v>81</v>
      </c>
      <c r="L6" s="11" t="s">
        <v>82</v>
      </c>
      <c r="M6" s="11" t="s">
        <v>83</v>
      </c>
      <c r="N6" s="3" t="s">
        <v>40</v>
      </c>
      <c r="O6" s="11" t="s">
        <v>8</v>
      </c>
      <c r="P6" s="11" t="s">
        <v>4</v>
      </c>
      <c r="Q6" s="3" t="s">
        <v>75</v>
      </c>
      <c r="R6" s="2" t="str">
        <f>"190,0"</f>
        <v>190,0</v>
      </c>
      <c r="S6" s="10" t="str">
        <f>"152,9880"</f>
        <v>152,9880</v>
      </c>
      <c r="T6" s="9"/>
    </row>
    <row r="7" spans="1:20" ht="12.75" customHeight="1" x14ac:dyDescent="0.2">
      <c r="A7" s="30">
        <v>1</v>
      </c>
      <c r="B7" s="9" t="s">
        <v>286</v>
      </c>
      <c r="C7" s="9" t="s">
        <v>214</v>
      </c>
      <c r="D7" s="9" t="s">
        <v>228</v>
      </c>
      <c r="E7" s="11" t="s">
        <v>84</v>
      </c>
      <c r="F7" s="45">
        <v>90</v>
      </c>
      <c r="G7" s="9" t="s">
        <v>168</v>
      </c>
      <c r="H7" s="9" t="s">
        <v>208</v>
      </c>
      <c r="I7" s="11" t="s">
        <v>85</v>
      </c>
      <c r="J7" s="11" t="s">
        <v>4</v>
      </c>
      <c r="K7" s="11" t="s">
        <v>74</v>
      </c>
      <c r="L7" s="11" t="s">
        <v>80</v>
      </c>
      <c r="M7" s="11" t="s">
        <v>57</v>
      </c>
      <c r="N7" s="3" t="s">
        <v>2</v>
      </c>
      <c r="O7" s="11" t="s">
        <v>8</v>
      </c>
      <c r="P7" s="11" t="s">
        <v>3</v>
      </c>
      <c r="Q7" s="11" t="s">
        <v>14</v>
      </c>
      <c r="R7" s="2" t="str">
        <f>"217,5"</f>
        <v>217,5</v>
      </c>
      <c r="S7" s="10" t="str">
        <f>"144,4635"</f>
        <v>144,4635</v>
      </c>
      <c r="T7" s="9"/>
    </row>
    <row r="8" spans="1:20" ht="12.75" customHeight="1" x14ac:dyDescent="0.2">
      <c r="A8" s="30">
        <v>1</v>
      </c>
      <c r="B8" s="9" t="s">
        <v>287</v>
      </c>
      <c r="C8" s="9" t="s">
        <v>214</v>
      </c>
      <c r="D8" s="9" t="s">
        <v>229</v>
      </c>
      <c r="E8" s="11" t="s">
        <v>86</v>
      </c>
      <c r="F8" s="11" t="s">
        <v>103</v>
      </c>
      <c r="G8" s="9" t="s">
        <v>168</v>
      </c>
      <c r="H8" s="9" t="s">
        <v>209</v>
      </c>
      <c r="I8" s="11" t="s">
        <v>71</v>
      </c>
      <c r="J8" s="11" t="s">
        <v>6</v>
      </c>
      <c r="K8" s="11" t="s">
        <v>7</v>
      </c>
      <c r="L8" s="11" t="s">
        <v>87</v>
      </c>
      <c r="M8" s="11" t="s">
        <v>39</v>
      </c>
      <c r="N8" s="3" t="s">
        <v>16</v>
      </c>
      <c r="O8" s="11" t="s">
        <v>8</v>
      </c>
      <c r="P8" s="11" t="s">
        <v>85</v>
      </c>
      <c r="Q8" s="3" t="s">
        <v>88</v>
      </c>
      <c r="R8" s="2" t="str">
        <f>"177,5"</f>
        <v>177,5</v>
      </c>
      <c r="S8" s="10" t="str">
        <f>"89,6375"</f>
        <v>89,6375</v>
      </c>
      <c r="T8" s="9"/>
    </row>
    <row r="9" spans="1:20" ht="12.75" customHeight="1" x14ac:dyDescent="0.2">
      <c r="A9" s="30">
        <v>1</v>
      </c>
      <c r="B9" s="9" t="s">
        <v>288</v>
      </c>
      <c r="C9" s="9" t="s">
        <v>215</v>
      </c>
      <c r="D9" s="9" t="s">
        <v>230</v>
      </c>
      <c r="E9" s="11" t="s">
        <v>89</v>
      </c>
      <c r="F9" s="45">
        <v>52</v>
      </c>
      <c r="G9" s="9" t="s">
        <v>169</v>
      </c>
      <c r="H9" s="9" t="s">
        <v>208</v>
      </c>
      <c r="I9" s="11" t="s">
        <v>2</v>
      </c>
      <c r="J9" s="11" t="s">
        <v>6</v>
      </c>
      <c r="K9" s="3" t="s">
        <v>7</v>
      </c>
      <c r="L9" s="11" t="s">
        <v>90</v>
      </c>
      <c r="M9" s="11" t="s">
        <v>87</v>
      </c>
      <c r="N9" s="11" t="s">
        <v>39</v>
      </c>
      <c r="O9" s="11" t="s">
        <v>3</v>
      </c>
      <c r="P9" s="3" t="s">
        <v>42</v>
      </c>
      <c r="Q9" s="46">
        <v>0</v>
      </c>
      <c r="R9" s="2" t="str">
        <f>"170,0"</f>
        <v>170,0</v>
      </c>
      <c r="S9" s="10" t="str">
        <f>"176,6300"</f>
        <v>176,6300</v>
      </c>
      <c r="T9" s="9"/>
    </row>
    <row r="10" spans="1:20" ht="12.75" customHeight="1" x14ac:dyDescent="0.2">
      <c r="A10" s="30">
        <v>1</v>
      </c>
      <c r="B10" s="9" t="s">
        <v>289</v>
      </c>
      <c r="C10" s="9" t="s">
        <v>215</v>
      </c>
      <c r="D10" s="9" t="s">
        <v>231</v>
      </c>
      <c r="E10" s="11" t="s">
        <v>91</v>
      </c>
      <c r="F10" s="45">
        <v>60</v>
      </c>
      <c r="G10" s="9" t="s">
        <v>166</v>
      </c>
      <c r="H10" s="9" t="s">
        <v>210</v>
      </c>
      <c r="I10" s="3" t="s">
        <v>7</v>
      </c>
      <c r="J10" s="11" t="s">
        <v>8</v>
      </c>
      <c r="K10" s="11" t="s">
        <v>14</v>
      </c>
      <c r="L10" s="11" t="s">
        <v>6</v>
      </c>
      <c r="M10" s="11" t="s">
        <v>7</v>
      </c>
      <c r="N10" s="3" t="s">
        <v>8</v>
      </c>
      <c r="O10" s="11" t="s">
        <v>4</v>
      </c>
      <c r="P10" s="11" t="s">
        <v>65</v>
      </c>
      <c r="Q10" s="11" t="s">
        <v>27</v>
      </c>
      <c r="R10" s="2" t="str">
        <f>"262,5"</f>
        <v>262,5</v>
      </c>
      <c r="S10" s="10" t="str">
        <f>"215,9850"</f>
        <v>215,9850</v>
      </c>
      <c r="T10" s="9"/>
    </row>
    <row r="11" spans="1:20" ht="12.75" customHeight="1" x14ac:dyDescent="0.2">
      <c r="A11" s="30">
        <v>1</v>
      </c>
      <c r="B11" s="9" t="s">
        <v>290</v>
      </c>
      <c r="C11" s="9" t="s">
        <v>215</v>
      </c>
      <c r="D11" s="9" t="s">
        <v>273</v>
      </c>
      <c r="E11" s="11" t="s">
        <v>92</v>
      </c>
      <c r="F11" s="45">
        <v>75</v>
      </c>
      <c r="G11" s="9" t="s">
        <v>166</v>
      </c>
      <c r="H11" s="9" t="s">
        <v>210</v>
      </c>
      <c r="I11" s="11" t="s">
        <v>4</v>
      </c>
      <c r="J11" s="3" t="s">
        <v>65</v>
      </c>
      <c r="K11" s="3" t="s">
        <v>65</v>
      </c>
      <c r="L11" s="11" t="s">
        <v>4</v>
      </c>
      <c r="M11" s="11" t="s">
        <v>75</v>
      </c>
      <c r="N11" s="11" t="s">
        <v>65</v>
      </c>
      <c r="O11" s="11" t="s">
        <v>65</v>
      </c>
      <c r="P11" s="11" t="s">
        <v>66</v>
      </c>
      <c r="Q11" s="11" t="s">
        <v>19</v>
      </c>
      <c r="R11" s="2" t="str">
        <f>"305,0"</f>
        <v>305,0</v>
      </c>
      <c r="S11" s="10" t="str">
        <f>"204,8380"</f>
        <v>204,8380</v>
      </c>
      <c r="T11" s="9"/>
    </row>
    <row r="12" spans="1:20" ht="12.75" customHeight="1" x14ac:dyDescent="0.2">
      <c r="A12" s="30">
        <v>1</v>
      </c>
      <c r="B12" s="9" t="s">
        <v>291</v>
      </c>
      <c r="C12" s="9" t="s">
        <v>215</v>
      </c>
      <c r="D12" s="9" t="s">
        <v>272</v>
      </c>
      <c r="E12" s="11" t="s">
        <v>93</v>
      </c>
      <c r="F12" s="45">
        <v>82.5</v>
      </c>
      <c r="G12" s="9" t="s">
        <v>166</v>
      </c>
      <c r="H12" s="9" t="s">
        <v>209</v>
      </c>
      <c r="I12" s="11" t="s">
        <v>14</v>
      </c>
      <c r="J12" s="11" t="s">
        <v>74</v>
      </c>
      <c r="K12" s="11" t="s">
        <v>65</v>
      </c>
      <c r="L12" s="11" t="s">
        <v>8</v>
      </c>
      <c r="M12" s="11" t="s">
        <v>14</v>
      </c>
      <c r="N12" s="3" t="s">
        <v>4</v>
      </c>
      <c r="O12" s="11" t="s">
        <v>75</v>
      </c>
      <c r="P12" s="11" t="s">
        <v>66</v>
      </c>
      <c r="Q12" s="11" t="s">
        <v>19</v>
      </c>
      <c r="R12" s="2" t="str">
        <f>"300,0"</f>
        <v>300,0</v>
      </c>
      <c r="S12" s="10" t="str">
        <f>"192,3600"</f>
        <v>192,3600</v>
      </c>
      <c r="T12" s="9"/>
    </row>
    <row r="13" spans="1:20" ht="12.75" customHeight="1" x14ac:dyDescent="0.2">
      <c r="A13" s="30">
        <v>1</v>
      </c>
      <c r="B13" s="9" t="s">
        <v>292</v>
      </c>
      <c r="C13" s="9" t="s">
        <v>215</v>
      </c>
      <c r="D13" s="9" t="s">
        <v>232</v>
      </c>
      <c r="E13" s="11" t="s">
        <v>56</v>
      </c>
      <c r="F13" s="45">
        <v>82.5</v>
      </c>
      <c r="G13" s="9" t="s">
        <v>166</v>
      </c>
      <c r="H13" s="9" t="s">
        <v>205</v>
      </c>
      <c r="I13" s="11" t="s">
        <v>18</v>
      </c>
      <c r="J13" s="11" t="s">
        <v>21</v>
      </c>
      <c r="K13" s="11" t="s">
        <v>45</v>
      </c>
      <c r="L13" s="11" t="s">
        <v>4</v>
      </c>
      <c r="M13" s="3" t="s">
        <v>65</v>
      </c>
      <c r="N13" s="11" t="s">
        <v>76</v>
      </c>
      <c r="O13" s="11" t="s">
        <v>70</v>
      </c>
      <c r="P13" s="11" t="s">
        <v>94</v>
      </c>
      <c r="Q13" s="11" t="s">
        <v>95</v>
      </c>
      <c r="R13" s="2" t="str">
        <f>"430,0"</f>
        <v>430,0</v>
      </c>
      <c r="S13" s="10" t="str">
        <f>"274,5120"</f>
        <v>274,5120</v>
      </c>
      <c r="T13" s="9"/>
    </row>
    <row r="14" spans="1:20" ht="12.75" customHeight="1" x14ac:dyDescent="0.2">
      <c r="A14" s="30">
        <v>1</v>
      </c>
      <c r="B14" s="9" t="s">
        <v>293</v>
      </c>
      <c r="C14" s="9" t="s">
        <v>215</v>
      </c>
      <c r="D14" s="9" t="s">
        <v>233</v>
      </c>
      <c r="E14" s="11" t="s">
        <v>59</v>
      </c>
      <c r="F14" s="45">
        <v>90</v>
      </c>
      <c r="G14" s="9" t="s">
        <v>166</v>
      </c>
      <c r="H14" s="9" t="s">
        <v>205</v>
      </c>
      <c r="I14" s="11" t="s">
        <v>95</v>
      </c>
      <c r="J14" s="3" t="s">
        <v>96</v>
      </c>
      <c r="K14" s="3" t="s">
        <v>97</v>
      </c>
      <c r="L14" s="11" t="s">
        <v>46</v>
      </c>
      <c r="M14" s="3" t="s">
        <v>98</v>
      </c>
      <c r="N14" s="11" t="s">
        <v>98</v>
      </c>
      <c r="O14" s="3" t="s">
        <v>47</v>
      </c>
      <c r="P14" s="11" t="s">
        <v>47</v>
      </c>
      <c r="Q14" s="11" t="s">
        <v>99</v>
      </c>
      <c r="R14" s="2" t="str">
        <f>"567,5"</f>
        <v>567,5</v>
      </c>
      <c r="S14" s="10" t="str">
        <f>"333,9738"</f>
        <v>333,9738</v>
      </c>
      <c r="T14" s="9"/>
    </row>
    <row r="15" spans="1:20" ht="12.75" customHeight="1" x14ac:dyDescent="0.2">
      <c r="A15" s="30">
        <v>1</v>
      </c>
      <c r="B15" s="9" t="s">
        <v>294</v>
      </c>
      <c r="C15" s="9" t="s">
        <v>215</v>
      </c>
      <c r="D15" s="9" t="s">
        <v>234</v>
      </c>
      <c r="E15" s="11" t="s">
        <v>100</v>
      </c>
      <c r="F15" s="11" t="s">
        <v>26</v>
      </c>
      <c r="G15" s="9" t="s">
        <v>168</v>
      </c>
      <c r="H15" s="9" t="s">
        <v>209</v>
      </c>
      <c r="I15" s="11" t="s">
        <v>4</v>
      </c>
      <c r="J15" s="11" t="s">
        <v>75</v>
      </c>
      <c r="K15" s="11" t="s">
        <v>101</v>
      </c>
      <c r="L15" s="11" t="s">
        <v>58</v>
      </c>
      <c r="M15" s="11" t="s">
        <v>53</v>
      </c>
      <c r="N15" s="11" t="s">
        <v>6</v>
      </c>
      <c r="O15" s="11" t="s">
        <v>66</v>
      </c>
      <c r="P15" s="11" t="s">
        <v>19</v>
      </c>
      <c r="Q15" s="11" t="s">
        <v>20</v>
      </c>
      <c r="R15" s="2" t="str">
        <f>"287,5"</f>
        <v>287,5</v>
      </c>
      <c r="S15" s="10" t="str">
        <f>"157,3487"</f>
        <v>157,3487</v>
      </c>
      <c r="T15" s="9"/>
    </row>
    <row r="26" spans="2:6" ht="12.75" customHeight="1" x14ac:dyDescent="0.2">
      <c r="B26" s="13"/>
      <c r="C26" s="13"/>
      <c r="D26" s="13"/>
    </row>
    <row r="27" spans="2:6" ht="12.75" customHeight="1" x14ac:dyDescent="0.2">
      <c r="B27" s="15"/>
      <c r="C27" s="15"/>
      <c r="D27" s="13"/>
    </row>
    <row r="28" spans="2:6" ht="12.75" customHeight="1" x14ac:dyDescent="0.2">
      <c r="B28" s="25"/>
      <c r="C28" s="16"/>
      <c r="D28" s="25"/>
      <c r="E28" s="16"/>
      <c r="F28" s="12"/>
    </row>
    <row r="29" spans="2:6" ht="12.75" customHeight="1" x14ac:dyDescent="0.2">
      <c r="B29" s="8"/>
      <c r="C29" s="8"/>
    </row>
    <row r="31" spans="2:6" ht="12.75" customHeight="1" x14ac:dyDescent="0.2">
      <c r="B31" s="15"/>
      <c r="C31" s="15"/>
      <c r="D31" s="13"/>
    </row>
    <row r="32" spans="2:6" ht="12.75" customHeight="1" x14ac:dyDescent="0.2">
      <c r="B32" s="25"/>
      <c r="C32" s="16"/>
      <c r="D32" s="25"/>
      <c r="E32" s="16"/>
      <c r="F32" s="12"/>
    </row>
    <row r="33" spans="2:6" ht="12.75" customHeight="1" x14ac:dyDescent="0.2">
      <c r="B33" s="8"/>
      <c r="C33" s="8"/>
    </row>
    <row r="35" spans="2:6" ht="12.75" customHeight="1" x14ac:dyDescent="0.2">
      <c r="B35" s="15"/>
      <c r="C35" s="15"/>
      <c r="D35" s="13"/>
    </row>
    <row r="36" spans="2:6" ht="12.75" customHeight="1" x14ac:dyDescent="0.2">
      <c r="B36" s="25"/>
      <c r="C36" s="16"/>
      <c r="D36" s="25"/>
      <c r="E36" s="16"/>
      <c r="F36" s="12"/>
    </row>
    <row r="37" spans="2:6" ht="12.75" customHeight="1" x14ac:dyDescent="0.2">
      <c r="B37" s="8"/>
      <c r="C37" s="8"/>
    </row>
    <row r="39" spans="2:6" ht="12.75" customHeight="1" x14ac:dyDescent="0.2">
      <c r="B39" s="15"/>
      <c r="C39" s="15"/>
      <c r="D39" s="13"/>
    </row>
    <row r="40" spans="2:6" ht="12.75" customHeight="1" x14ac:dyDescent="0.2">
      <c r="B40" s="25"/>
      <c r="C40" s="16"/>
      <c r="D40" s="25"/>
      <c r="E40" s="16"/>
      <c r="F40" s="12"/>
    </row>
    <row r="41" spans="2:6" ht="12.75" customHeight="1" x14ac:dyDescent="0.2">
      <c r="B41" s="8"/>
      <c r="C41" s="8"/>
    </row>
    <row r="42" spans="2:6" ht="12.75" customHeight="1" x14ac:dyDescent="0.2">
      <c r="B42" s="8"/>
      <c r="C42" s="8"/>
    </row>
    <row r="44" spans="2:6" ht="12.75" customHeight="1" x14ac:dyDescent="0.2">
      <c r="B44" s="15"/>
      <c r="C44" s="15"/>
      <c r="D44" s="13"/>
    </row>
    <row r="45" spans="2:6" ht="12.75" customHeight="1" x14ac:dyDescent="0.2">
      <c r="B45" s="25"/>
      <c r="C45" s="16"/>
      <c r="D45" s="25"/>
      <c r="E45" s="16"/>
      <c r="F45" s="12"/>
    </row>
    <row r="46" spans="2:6" ht="12.75" customHeight="1" x14ac:dyDescent="0.2">
      <c r="B46" s="8"/>
      <c r="C46" s="8"/>
    </row>
    <row r="49" spans="2:6" ht="12.75" customHeight="1" x14ac:dyDescent="0.2">
      <c r="B49" s="13" t="s">
        <v>9</v>
      </c>
      <c r="C49" s="13"/>
      <c r="D49" s="13"/>
    </row>
    <row r="50" spans="2:6" ht="12.75" customHeight="1" x14ac:dyDescent="0.2">
      <c r="B50" s="15"/>
      <c r="C50" s="15"/>
      <c r="D50" s="13" t="s">
        <v>102</v>
      </c>
    </row>
    <row r="51" spans="2:6" ht="12.75" customHeight="1" x14ac:dyDescent="0.2">
      <c r="B51" s="25" t="s">
        <v>189</v>
      </c>
      <c r="C51" s="16"/>
      <c r="D51" s="25" t="s">
        <v>10</v>
      </c>
      <c r="E51" s="16" t="s">
        <v>11</v>
      </c>
      <c r="F51" s="12"/>
    </row>
    <row r="52" spans="2:6" ht="12.75" customHeight="1" x14ac:dyDescent="0.2">
      <c r="B52" s="8" t="s">
        <v>106</v>
      </c>
      <c r="C52" s="8"/>
      <c r="D52" s="5" t="s">
        <v>107</v>
      </c>
      <c r="E52" s="7" t="s">
        <v>108</v>
      </c>
    </row>
    <row r="54" spans="2:6" ht="12.75" customHeight="1" x14ac:dyDescent="0.2">
      <c r="B54" s="15"/>
      <c r="C54" s="15"/>
      <c r="D54" s="13" t="s">
        <v>50</v>
      </c>
    </row>
    <row r="55" spans="2:6" ht="12.75" customHeight="1" x14ac:dyDescent="0.2">
      <c r="B55" s="25" t="s">
        <v>189</v>
      </c>
      <c r="C55" s="16"/>
      <c r="D55" s="25" t="s">
        <v>10</v>
      </c>
      <c r="E55" s="16" t="s">
        <v>11</v>
      </c>
      <c r="F55" s="12"/>
    </row>
    <row r="56" spans="2:6" ht="12.75" customHeight="1" x14ac:dyDescent="0.2">
      <c r="B56" s="8" t="s">
        <v>109</v>
      </c>
      <c r="C56" s="8"/>
      <c r="D56" s="5" t="s">
        <v>110</v>
      </c>
      <c r="E56" s="7" t="s">
        <v>22</v>
      </c>
    </row>
    <row r="57" spans="2:6" ht="12.75" customHeight="1" x14ac:dyDescent="0.2">
      <c r="B57" s="8" t="s">
        <v>111</v>
      </c>
      <c r="C57" s="8"/>
      <c r="D57" s="5" t="s">
        <v>110</v>
      </c>
      <c r="E57" s="7" t="s">
        <v>28</v>
      </c>
    </row>
    <row r="58" spans="2:6" ht="12.75" customHeight="1" x14ac:dyDescent="0.2">
      <c r="B58" s="8" t="s">
        <v>112</v>
      </c>
      <c r="C58" s="8"/>
      <c r="D58" s="5" t="s">
        <v>51</v>
      </c>
      <c r="E58" s="7" t="s">
        <v>37</v>
      </c>
    </row>
    <row r="59" spans="2:6" ht="12.75" customHeight="1" x14ac:dyDescent="0.2">
      <c r="B59" s="8" t="s">
        <v>114</v>
      </c>
      <c r="C59" s="8"/>
      <c r="D59" s="5" t="s">
        <v>51</v>
      </c>
      <c r="E59" s="7" t="s">
        <v>26</v>
      </c>
    </row>
    <row r="61" spans="2:6" ht="12.75" customHeight="1" x14ac:dyDescent="0.2">
      <c r="B61" s="15"/>
      <c r="C61" s="15"/>
      <c r="D61" s="13" t="s">
        <v>12</v>
      </c>
    </row>
    <row r="62" spans="2:6" ht="12.75" customHeight="1" x14ac:dyDescent="0.2">
      <c r="B62" s="25" t="s">
        <v>189</v>
      </c>
      <c r="C62" s="16"/>
      <c r="D62" s="25" t="s">
        <v>10</v>
      </c>
      <c r="E62" s="16" t="s">
        <v>11</v>
      </c>
      <c r="F62" s="12"/>
    </row>
    <row r="63" spans="2:6" ht="12.75" customHeight="1" x14ac:dyDescent="0.2">
      <c r="B63" s="8" t="s">
        <v>62</v>
      </c>
      <c r="C63" s="8"/>
      <c r="D63" s="5" t="s">
        <v>12</v>
      </c>
      <c r="E63" s="7" t="s">
        <v>55</v>
      </c>
    </row>
    <row r="64" spans="2:6" ht="12.75" customHeight="1" x14ac:dyDescent="0.2">
      <c r="B64" s="8" t="s">
        <v>63</v>
      </c>
      <c r="C64" s="8"/>
      <c r="D64" s="5" t="s">
        <v>12</v>
      </c>
      <c r="E64" s="7" t="s">
        <v>37</v>
      </c>
    </row>
  </sheetData>
  <mergeCells count="3">
    <mergeCell ref="I1:K1"/>
    <mergeCell ref="L1:N1"/>
    <mergeCell ref="O1:Q1"/>
  </mergeCells>
  <pageMargins left="0.7" right="0.7" top="0.75" bottom="0.75" header="0.3" footer="0.3"/>
  <pageSetup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43"/>
  <sheetViews>
    <sheetView workbookViewId="0">
      <selection activeCell="B2" sqref="B2"/>
    </sheetView>
  </sheetViews>
  <sheetFormatPr defaultColWidth="9.140625" defaultRowHeight="12.75" customHeight="1" x14ac:dyDescent="0.2"/>
  <cols>
    <col min="1" max="1" width="7.28515625" style="4" customWidth="1"/>
    <col min="2" max="2" width="19.7109375" style="5" bestFit="1" customWidth="1"/>
    <col min="3" max="3" width="4.42578125" style="5" bestFit="1" customWidth="1"/>
    <col min="4" max="4" width="10.140625" style="5" bestFit="1" customWidth="1"/>
    <col min="5" max="5" width="7.5703125" style="7" bestFit="1" customWidth="1"/>
    <col min="6" max="6" width="7.5703125" style="7" customWidth="1"/>
    <col min="7" max="7" width="13.28515625" style="5" bestFit="1" customWidth="1"/>
    <col min="8" max="8" width="19" style="5" bestFit="1" customWidth="1"/>
    <col min="9" max="17" width="5.5703125" style="7" customWidth="1"/>
    <col min="18" max="18" width="5.7109375" style="1" bestFit="1" customWidth="1"/>
    <col min="19" max="19" width="8.5703125" style="6" bestFit="1" customWidth="1"/>
    <col min="20" max="20" width="15.7109375" style="5" bestFit="1" customWidth="1"/>
    <col min="21" max="16384" width="9.140625" style="4"/>
  </cols>
  <sheetData>
    <row r="1" spans="1:20" s="12" customFormat="1" ht="12.75" customHeight="1" x14ac:dyDescent="0.25">
      <c r="A1" s="16" t="s">
        <v>203</v>
      </c>
      <c r="B1" s="26" t="s">
        <v>189</v>
      </c>
      <c r="C1" s="26" t="s">
        <v>213</v>
      </c>
      <c r="D1" s="27" t="s">
        <v>190</v>
      </c>
      <c r="E1" s="40" t="s">
        <v>191</v>
      </c>
      <c r="F1" s="40" t="s">
        <v>225</v>
      </c>
      <c r="G1" s="26" t="s">
        <v>193</v>
      </c>
      <c r="H1" s="26" t="s">
        <v>204</v>
      </c>
      <c r="I1" s="29" t="s">
        <v>194</v>
      </c>
      <c r="J1" s="29"/>
      <c r="K1" s="29"/>
      <c r="L1" s="29" t="s">
        <v>195</v>
      </c>
      <c r="M1" s="29"/>
      <c r="N1" s="29"/>
      <c r="O1" s="29" t="s">
        <v>196</v>
      </c>
      <c r="P1" s="29"/>
      <c r="Q1" s="29"/>
      <c r="R1" s="26" t="s">
        <v>197</v>
      </c>
      <c r="S1" s="26" t="s">
        <v>198</v>
      </c>
      <c r="T1" s="26" t="s">
        <v>199</v>
      </c>
    </row>
    <row r="2" spans="1:20" s="12" customFormat="1" ht="12.75" customHeight="1" x14ac:dyDescent="0.25">
      <c r="A2" s="16"/>
      <c r="B2" s="26"/>
      <c r="C2" s="26"/>
      <c r="D2" s="25"/>
      <c r="E2" s="16"/>
      <c r="F2" s="16"/>
      <c r="G2" s="26"/>
      <c r="H2" s="26"/>
      <c r="I2" s="26">
        <v>1</v>
      </c>
      <c r="J2" s="16">
        <v>2</v>
      </c>
      <c r="K2" s="16">
        <v>3</v>
      </c>
      <c r="L2" s="16">
        <v>1</v>
      </c>
      <c r="M2" s="16">
        <v>2</v>
      </c>
      <c r="N2" s="16">
        <v>3</v>
      </c>
      <c r="O2" s="16">
        <v>1</v>
      </c>
      <c r="P2" s="16">
        <v>2</v>
      </c>
      <c r="Q2" s="16">
        <v>3</v>
      </c>
      <c r="R2" s="26"/>
      <c r="S2" s="26"/>
      <c r="T2" s="26"/>
    </row>
    <row r="3" spans="1:20" s="7" customFormat="1" ht="12.75" customHeight="1" x14ac:dyDescent="0.2">
      <c r="A3" s="45">
        <v>1</v>
      </c>
      <c r="B3" s="9" t="s">
        <v>317</v>
      </c>
      <c r="C3" s="9" t="s">
        <v>214</v>
      </c>
      <c r="D3" s="9" t="s">
        <v>252</v>
      </c>
      <c r="E3" s="11" t="s">
        <v>138</v>
      </c>
      <c r="F3" s="45">
        <v>90</v>
      </c>
      <c r="G3" s="9" t="s">
        <v>182</v>
      </c>
      <c r="H3" s="9" t="s">
        <v>205</v>
      </c>
      <c r="I3" s="11" t="s">
        <v>69</v>
      </c>
      <c r="J3" s="11" t="s">
        <v>70</v>
      </c>
      <c r="K3" s="11" t="s">
        <v>139</v>
      </c>
      <c r="L3" s="11" t="s">
        <v>8</v>
      </c>
      <c r="M3" s="11" t="s">
        <v>85</v>
      </c>
      <c r="N3" s="3" t="s">
        <v>4</v>
      </c>
      <c r="O3" s="11" t="s">
        <v>72</v>
      </c>
      <c r="P3" s="11" t="s">
        <v>124</v>
      </c>
      <c r="Q3" s="11" t="s">
        <v>105</v>
      </c>
      <c r="R3" s="2" t="str">
        <f>"432,5"</f>
        <v>432,5</v>
      </c>
      <c r="S3" s="10" t="str">
        <f>"279,8275"</f>
        <v>279,8275</v>
      </c>
      <c r="T3" s="9"/>
    </row>
    <row r="4" spans="1:20" s="7" customFormat="1" ht="12.75" customHeight="1" x14ac:dyDescent="0.2">
      <c r="A4" s="45">
        <v>1</v>
      </c>
      <c r="B4" s="9" t="s">
        <v>317</v>
      </c>
      <c r="C4" s="9" t="s">
        <v>214</v>
      </c>
      <c r="D4" s="9" t="s">
        <v>252</v>
      </c>
      <c r="E4" s="11" t="s">
        <v>138</v>
      </c>
      <c r="F4" s="45">
        <v>90</v>
      </c>
      <c r="G4" s="9" t="s">
        <v>182</v>
      </c>
      <c r="H4" s="9" t="s">
        <v>207</v>
      </c>
      <c r="I4" s="11" t="s">
        <v>69</v>
      </c>
      <c r="J4" s="11" t="s">
        <v>70</v>
      </c>
      <c r="K4" s="11" t="s">
        <v>139</v>
      </c>
      <c r="L4" s="11" t="s">
        <v>8</v>
      </c>
      <c r="M4" s="11" t="s">
        <v>85</v>
      </c>
      <c r="N4" s="3" t="s">
        <v>4</v>
      </c>
      <c r="O4" s="11" t="s">
        <v>72</v>
      </c>
      <c r="P4" s="11" t="s">
        <v>124</v>
      </c>
      <c r="Q4" s="11" t="s">
        <v>105</v>
      </c>
      <c r="R4" s="2" t="str">
        <f>"432,5"</f>
        <v>432,5</v>
      </c>
      <c r="S4" s="10" t="str">
        <f>"282,3460"</f>
        <v>282,3460</v>
      </c>
      <c r="T4" s="9"/>
    </row>
    <row r="5" spans="1:20" ht="12.75" customHeight="1" x14ac:dyDescent="0.2">
      <c r="A5" s="30">
        <v>1</v>
      </c>
      <c r="B5" s="9" t="s">
        <v>318</v>
      </c>
      <c r="C5" s="9" t="s">
        <v>215</v>
      </c>
      <c r="D5" s="9" t="s">
        <v>253</v>
      </c>
      <c r="E5" s="11" t="s">
        <v>64</v>
      </c>
      <c r="F5" s="45">
        <v>82.5</v>
      </c>
      <c r="G5" s="9" t="s">
        <v>169</v>
      </c>
      <c r="H5" s="9" t="s">
        <v>205</v>
      </c>
      <c r="I5" s="11" t="s">
        <v>140</v>
      </c>
      <c r="J5" s="11" t="s">
        <v>141</v>
      </c>
      <c r="K5" s="3" t="s">
        <v>29</v>
      </c>
      <c r="L5" s="3" t="s">
        <v>70</v>
      </c>
      <c r="M5" s="11" t="s">
        <v>72</v>
      </c>
      <c r="N5" s="3" t="s">
        <v>124</v>
      </c>
      <c r="O5" s="11" t="s">
        <v>137</v>
      </c>
      <c r="P5" s="11" t="s">
        <v>141</v>
      </c>
      <c r="Q5" s="46">
        <v>0</v>
      </c>
      <c r="R5" s="2" t="str">
        <f>"670,0"</f>
        <v>670,0</v>
      </c>
      <c r="S5" s="10" t="str">
        <f>"415,6010"</f>
        <v>415,6010</v>
      </c>
      <c r="T5" s="9"/>
    </row>
    <row r="6" spans="1:20" ht="12.75" customHeight="1" x14ac:dyDescent="0.2">
      <c r="A6" s="30"/>
      <c r="B6" s="22" t="s">
        <v>319</v>
      </c>
      <c r="C6" s="9" t="s">
        <v>215</v>
      </c>
      <c r="D6" s="9" t="s">
        <v>254</v>
      </c>
      <c r="E6" s="11" t="s">
        <v>142</v>
      </c>
      <c r="F6" s="45">
        <v>82.5</v>
      </c>
      <c r="G6" s="22" t="s">
        <v>183</v>
      </c>
      <c r="H6" s="22" t="s">
        <v>221</v>
      </c>
      <c r="I6" s="23" t="s">
        <v>143</v>
      </c>
      <c r="J6" s="23" t="s">
        <v>143</v>
      </c>
      <c r="K6" s="23" t="s">
        <v>143</v>
      </c>
      <c r="L6" s="23" t="s">
        <v>66</v>
      </c>
      <c r="M6" s="47">
        <v>0</v>
      </c>
      <c r="N6" s="47">
        <v>0</v>
      </c>
      <c r="O6" s="23" t="s">
        <v>72</v>
      </c>
      <c r="P6" s="47">
        <v>0</v>
      </c>
      <c r="Q6" s="47">
        <v>0</v>
      </c>
      <c r="R6" s="2" t="str">
        <f>"0.00"</f>
        <v>0.00</v>
      </c>
      <c r="S6" s="10" t="str">
        <f>"0,0000"</f>
        <v>0,0000</v>
      </c>
      <c r="T6" s="9"/>
    </row>
    <row r="7" spans="1:20" ht="12.75" customHeight="1" x14ac:dyDescent="0.2">
      <c r="A7" s="30">
        <v>1</v>
      </c>
      <c r="B7" s="9" t="s">
        <v>320</v>
      </c>
      <c r="C7" s="9" t="s">
        <v>215</v>
      </c>
      <c r="D7" s="9" t="s">
        <v>255</v>
      </c>
      <c r="E7" s="11" t="s">
        <v>144</v>
      </c>
      <c r="F7" s="45">
        <v>90</v>
      </c>
      <c r="G7" s="9" t="s">
        <v>166</v>
      </c>
      <c r="H7" s="9" t="s">
        <v>207</v>
      </c>
      <c r="I7" s="11" t="s">
        <v>97</v>
      </c>
      <c r="J7" s="11" t="s">
        <v>47</v>
      </c>
      <c r="K7" s="3" t="s">
        <v>140</v>
      </c>
      <c r="L7" s="11" t="s">
        <v>69</v>
      </c>
      <c r="M7" s="11" t="s">
        <v>70</v>
      </c>
      <c r="N7" s="11" t="s">
        <v>72</v>
      </c>
      <c r="O7" s="11" t="s">
        <v>120</v>
      </c>
      <c r="P7" s="11" t="s">
        <v>99</v>
      </c>
      <c r="Q7" s="3" t="s">
        <v>145</v>
      </c>
      <c r="R7" s="2" t="str">
        <f>"620,0"</f>
        <v>620,0</v>
      </c>
      <c r="S7" s="10" t="str">
        <f>"377,2037"</f>
        <v>377,2037</v>
      </c>
      <c r="T7" s="9"/>
    </row>
    <row r="8" spans="1:20" ht="12.75" customHeight="1" x14ac:dyDescent="0.2">
      <c r="A8" s="30">
        <v>1</v>
      </c>
      <c r="B8" s="9" t="s">
        <v>321</v>
      </c>
      <c r="C8" s="9" t="s">
        <v>215</v>
      </c>
      <c r="D8" s="9" t="s">
        <v>256</v>
      </c>
      <c r="E8" s="11" t="s">
        <v>54</v>
      </c>
      <c r="F8" s="45">
        <v>100</v>
      </c>
      <c r="G8" s="9" t="s">
        <v>170</v>
      </c>
      <c r="H8" s="9" t="s">
        <v>205</v>
      </c>
      <c r="I8" s="11" t="s">
        <v>97</v>
      </c>
      <c r="J8" s="11" t="s">
        <v>120</v>
      </c>
      <c r="K8" s="11" t="s">
        <v>47</v>
      </c>
      <c r="L8" s="11" t="s">
        <v>45</v>
      </c>
      <c r="M8" s="11" t="s">
        <v>69</v>
      </c>
      <c r="N8" s="11" t="s">
        <v>70</v>
      </c>
      <c r="O8" s="11" t="s">
        <v>47</v>
      </c>
      <c r="P8" s="11" t="s">
        <v>140</v>
      </c>
      <c r="Q8" s="3" t="s">
        <v>141</v>
      </c>
      <c r="R8" s="2" t="str">
        <f>"620,0"</f>
        <v>620,0</v>
      </c>
      <c r="S8" s="10" t="str">
        <f>"361,9560"</f>
        <v>361,9560</v>
      </c>
      <c r="T8" s="9"/>
    </row>
    <row r="9" spans="1:20" ht="12.75" customHeight="1" x14ac:dyDescent="0.2">
      <c r="A9" s="30">
        <v>1</v>
      </c>
      <c r="B9" s="22" t="s">
        <v>322</v>
      </c>
      <c r="C9" s="9" t="s">
        <v>215</v>
      </c>
      <c r="D9" s="9" t="s">
        <v>257</v>
      </c>
      <c r="E9" s="11" t="s">
        <v>146</v>
      </c>
      <c r="F9" s="45">
        <v>100</v>
      </c>
      <c r="G9" s="22" t="s">
        <v>166</v>
      </c>
      <c r="H9" s="22" t="s">
        <v>207</v>
      </c>
      <c r="I9" s="22" t="s">
        <v>97</v>
      </c>
      <c r="J9" s="22" t="s">
        <v>131</v>
      </c>
      <c r="K9" s="47">
        <v>0</v>
      </c>
      <c r="L9" s="22" t="s">
        <v>45</v>
      </c>
      <c r="M9" s="22" t="s">
        <v>143</v>
      </c>
      <c r="N9" s="22" t="s">
        <v>70</v>
      </c>
      <c r="O9" s="22" t="s">
        <v>140</v>
      </c>
      <c r="P9" s="23" t="s">
        <v>128</v>
      </c>
      <c r="Q9" s="22" t="s">
        <v>128</v>
      </c>
      <c r="R9" s="2" t="str">
        <f>"650,0"</f>
        <v>650,0</v>
      </c>
      <c r="S9" s="10" t="str">
        <f>"376,3563"</f>
        <v>376,3563</v>
      </c>
      <c r="T9" s="9"/>
    </row>
    <row r="10" spans="1:20" ht="12.75" customHeight="1" x14ac:dyDescent="0.2">
      <c r="A10" s="30">
        <v>1</v>
      </c>
      <c r="B10" s="22" t="s">
        <v>323</v>
      </c>
      <c r="C10" s="9" t="s">
        <v>215</v>
      </c>
      <c r="D10" s="9" t="s">
        <v>258</v>
      </c>
      <c r="E10" s="11" t="s">
        <v>147</v>
      </c>
      <c r="F10" s="45">
        <v>125</v>
      </c>
      <c r="G10" s="22" t="s">
        <v>169</v>
      </c>
      <c r="H10" s="22" t="s">
        <v>205</v>
      </c>
      <c r="I10" s="22" t="s">
        <v>148</v>
      </c>
      <c r="J10" s="22" t="s">
        <v>131</v>
      </c>
      <c r="K10" s="22" t="s">
        <v>149</v>
      </c>
      <c r="L10" s="22" t="s">
        <v>20</v>
      </c>
      <c r="M10" s="22" t="s">
        <v>44</v>
      </c>
      <c r="N10" s="22" t="s">
        <v>150</v>
      </c>
      <c r="O10" s="22" t="s">
        <v>29</v>
      </c>
      <c r="P10" s="22" t="s">
        <v>151</v>
      </c>
      <c r="Q10" s="23" t="s">
        <v>129</v>
      </c>
      <c r="R10" s="2" t="str">
        <f>"640,0"</f>
        <v>640,0</v>
      </c>
      <c r="S10" s="10" t="str">
        <f>"342,4640"</f>
        <v>342,4640</v>
      </c>
      <c r="T10" s="9" t="s">
        <v>68</v>
      </c>
    </row>
    <row r="11" spans="1:20" ht="12.75" customHeight="1" x14ac:dyDescent="0.2">
      <c r="A11" s="30">
        <v>1</v>
      </c>
      <c r="B11" s="9" t="s">
        <v>324</v>
      </c>
      <c r="C11" s="9" t="s">
        <v>215</v>
      </c>
      <c r="D11" s="9" t="s">
        <v>280</v>
      </c>
      <c r="E11" s="11" t="s">
        <v>152</v>
      </c>
      <c r="F11" s="45">
        <v>125</v>
      </c>
      <c r="G11" s="9" t="s">
        <v>184</v>
      </c>
      <c r="H11" s="9" t="s">
        <v>207</v>
      </c>
      <c r="I11" s="11" t="s">
        <v>124</v>
      </c>
      <c r="J11" s="11" t="s">
        <v>97</v>
      </c>
      <c r="K11" s="3" t="s">
        <v>148</v>
      </c>
      <c r="L11" s="11" t="s">
        <v>143</v>
      </c>
      <c r="M11" s="11" t="s">
        <v>139</v>
      </c>
      <c r="N11" s="11" t="s">
        <v>94</v>
      </c>
      <c r="O11" s="11" t="s">
        <v>151</v>
      </c>
      <c r="P11" s="11" t="s">
        <v>113</v>
      </c>
      <c r="Q11" s="3" t="s">
        <v>133</v>
      </c>
      <c r="R11" s="2" t="str">
        <f>"675,0"</f>
        <v>675,0</v>
      </c>
      <c r="S11" s="10" t="str">
        <f>"357,5475"</f>
        <v>357,5475</v>
      </c>
      <c r="T11" s="9"/>
    </row>
    <row r="13" spans="1:20" ht="12.75" customHeight="1" x14ac:dyDescent="0.2">
      <c r="B13" s="18"/>
      <c r="C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6" spans="1:20" ht="12.75" customHeight="1" x14ac:dyDescent="0.2">
      <c r="B16" s="18"/>
      <c r="C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9" spans="2:17" ht="12.75" customHeight="1" x14ac:dyDescent="0.2">
      <c r="B19" s="18"/>
      <c r="C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2" spans="2:17" ht="12.75" customHeight="1" x14ac:dyDescent="0.2">
      <c r="B22" s="13"/>
      <c r="C22" s="13"/>
      <c r="D22" s="13"/>
    </row>
    <row r="23" spans="2:17" ht="12.75" customHeight="1" x14ac:dyDescent="0.2">
      <c r="B23" s="17"/>
      <c r="C23" s="17"/>
      <c r="D23" s="13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12.75" customHeight="1" x14ac:dyDescent="0.2">
      <c r="B24" s="16"/>
      <c r="C24" s="16"/>
      <c r="D24" s="25"/>
      <c r="E24" s="16"/>
      <c r="F24" s="12"/>
    </row>
    <row r="25" spans="2:17" ht="12.75" customHeight="1" x14ac:dyDescent="0.2">
      <c r="B25" s="8"/>
      <c r="C25" s="8"/>
    </row>
    <row r="26" spans="2:17" ht="12.75" customHeight="1" x14ac:dyDescent="0.2">
      <c r="B26" s="18"/>
      <c r="C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12.75" customHeight="1" x14ac:dyDescent="0.2">
      <c r="B27" s="15"/>
      <c r="C27" s="15"/>
      <c r="D27" s="13"/>
    </row>
    <row r="28" spans="2:17" ht="12.75" customHeight="1" x14ac:dyDescent="0.2">
      <c r="B28" s="16"/>
      <c r="C28" s="16"/>
      <c r="D28" s="25"/>
      <c r="E28" s="16"/>
      <c r="F28" s="12"/>
    </row>
    <row r="29" spans="2:17" ht="12.75" customHeight="1" x14ac:dyDescent="0.2">
      <c r="B29" s="8"/>
      <c r="C29" s="8"/>
    </row>
    <row r="32" spans="2:17" ht="12.75" customHeight="1" x14ac:dyDescent="0.2">
      <c r="B32" s="13"/>
      <c r="C32" s="13"/>
      <c r="D32" s="13"/>
    </row>
    <row r="33" spans="2:6" ht="12.75" customHeight="1" x14ac:dyDescent="0.2">
      <c r="B33" s="15"/>
      <c r="C33" s="15"/>
      <c r="D33" s="13"/>
    </row>
    <row r="34" spans="2:6" ht="12.75" customHeight="1" x14ac:dyDescent="0.2">
      <c r="B34" s="16"/>
      <c r="C34" s="16"/>
      <c r="D34" s="25"/>
      <c r="E34" s="16"/>
      <c r="F34" s="12"/>
    </row>
    <row r="35" spans="2:6" ht="12.75" customHeight="1" x14ac:dyDescent="0.2">
      <c r="B35" s="8"/>
      <c r="C35" s="8"/>
    </row>
    <row r="36" spans="2:6" ht="12.75" customHeight="1" x14ac:dyDescent="0.2">
      <c r="B36" s="8"/>
      <c r="C36" s="8"/>
    </row>
    <row r="37" spans="2:6" ht="12.75" customHeight="1" x14ac:dyDescent="0.2">
      <c r="B37" s="8"/>
      <c r="C37" s="8"/>
    </row>
    <row r="39" spans="2:6" ht="12.75" customHeight="1" x14ac:dyDescent="0.2">
      <c r="B39" s="15"/>
      <c r="C39" s="15"/>
      <c r="D39" s="13"/>
    </row>
    <row r="40" spans="2:6" ht="12.75" customHeight="1" x14ac:dyDescent="0.2">
      <c r="B40" s="16"/>
      <c r="C40" s="16"/>
      <c r="D40" s="25"/>
      <c r="E40" s="16"/>
      <c r="F40" s="12"/>
    </row>
    <row r="41" spans="2:6" ht="12.75" customHeight="1" x14ac:dyDescent="0.2">
      <c r="B41" s="8"/>
      <c r="C41" s="8"/>
    </row>
    <row r="42" spans="2:6" ht="12.75" customHeight="1" x14ac:dyDescent="0.2">
      <c r="B42" s="8"/>
      <c r="C42" s="8"/>
    </row>
    <row r="43" spans="2:6" ht="12.75" customHeight="1" x14ac:dyDescent="0.2">
      <c r="B43" s="8"/>
      <c r="C43" s="8"/>
    </row>
  </sheetData>
  <mergeCells count="3">
    <mergeCell ref="I1:K1"/>
    <mergeCell ref="L1:N1"/>
    <mergeCell ref="O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24"/>
  <sheetViews>
    <sheetView workbookViewId="0">
      <selection activeCell="A2" sqref="A2"/>
    </sheetView>
  </sheetViews>
  <sheetFormatPr defaultColWidth="9.140625" defaultRowHeight="12.75" customHeight="1" x14ac:dyDescent="0.2"/>
  <cols>
    <col min="1" max="1" width="7.28515625" style="4" customWidth="1"/>
    <col min="2" max="2" width="17.5703125" style="5" bestFit="1" customWidth="1"/>
    <col min="3" max="3" width="4.42578125" style="5" bestFit="1" customWidth="1"/>
    <col min="4" max="4" width="10.140625" style="5" bestFit="1" customWidth="1"/>
    <col min="5" max="5" width="7.5703125" style="7" bestFit="1" customWidth="1"/>
    <col min="6" max="6" width="7.5703125" style="7" customWidth="1"/>
    <col min="7" max="7" width="13.7109375" style="5" bestFit="1" customWidth="1"/>
    <col min="8" max="8" width="19" style="5" bestFit="1" customWidth="1"/>
    <col min="9" max="11" width="5.5703125" style="7" customWidth="1"/>
    <col min="12" max="12" width="5.7109375" style="1" bestFit="1" customWidth="1"/>
    <col min="13" max="13" width="8.5703125" style="6" bestFit="1" customWidth="1"/>
    <col min="14" max="14" width="7.14062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7" t="s">
        <v>190</v>
      </c>
      <c r="E1" s="28" t="s">
        <v>191</v>
      </c>
      <c r="F1" s="28" t="s">
        <v>225</v>
      </c>
      <c r="G1" s="26" t="s">
        <v>193</v>
      </c>
      <c r="H1" s="26" t="s">
        <v>204</v>
      </c>
      <c r="I1" s="29" t="s">
        <v>195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5">
      <c r="A2" s="16"/>
      <c r="B2" s="26"/>
      <c r="C2" s="26"/>
      <c r="D2" s="25"/>
      <c r="E2" s="26"/>
      <c r="F2" s="26"/>
      <c r="G2" s="26"/>
      <c r="H2" s="26"/>
      <c r="I2" s="26">
        <v>1</v>
      </c>
      <c r="J2" s="16">
        <v>2</v>
      </c>
      <c r="K2" s="16">
        <v>3</v>
      </c>
      <c r="L2" s="16"/>
      <c r="M2" s="16"/>
      <c r="N2" s="16"/>
      <c r="T2" s="21"/>
      <c r="U2" s="21"/>
      <c r="V2" s="21"/>
    </row>
    <row r="3" spans="1:22" s="7" customFormat="1" ht="12.75" customHeight="1" x14ac:dyDescent="0.2">
      <c r="A3" s="11" t="s">
        <v>200</v>
      </c>
      <c r="B3" s="9" t="s">
        <v>325</v>
      </c>
      <c r="C3" s="9" t="s">
        <v>214</v>
      </c>
      <c r="D3" s="9" t="s">
        <v>259</v>
      </c>
      <c r="E3" s="11" t="s">
        <v>126</v>
      </c>
      <c r="F3" s="11" t="s">
        <v>104</v>
      </c>
      <c r="G3" s="9" t="s">
        <v>168</v>
      </c>
      <c r="H3" s="9" t="s">
        <v>205</v>
      </c>
      <c r="I3" s="11" t="s">
        <v>16</v>
      </c>
      <c r="J3" s="11" t="s">
        <v>80</v>
      </c>
      <c r="K3" s="3" t="s">
        <v>57</v>
      </c>
      <c r="L3" s="2" t="str">
        <f>"45,0"</f>
        <v>45,0</v>
      </c>
      <c r="M3" s="10" t="str">
        <f>"35,7660"</f>
        <v>35,7660</v>
      </c>
      <c r="N3" s="9"/>
    </row>
    <row r="4" spans="1:22" ht="12.75" customHeight="1" x14ac:dyDescent="0.2">
      <c r="A4" s="30">
        <v>1</v>
      </c>
      <c r="B4" s="9" t="s">
        <v>326</v>
      </c>
      <c r="C4" s="9" t="s">
        <v>214</v>
      </c>
      <c r="D4" s="9" t="s">
        <v>260</v>
      </c>
      <c r="E4" s="11" t="s">
        <v>93</v>
      </c>
      <c r="F4" s="11" t="s">
        <v>37</v>
      </c>
      <c r="G4" s="9" t="s">
        <v>178</v>
      </c>
      <c r="H4" s="9" t="s">
        <v>217</v>
      </c>
      <c r="I4" s="11" t="s">
        <v>87</v>
      </c>
      <c r="J4" s="11" t="s">
        <v>83</v>
      </c>
      <c r="K4" s="11" t="s">
        <v>16</v>
      </c>
      <c r="L4" s="2" t="str">
        <f>"40,0"</f>
        <v>40,0</v>
      </c>
      <c r="M4" s="10" t="str">
        <f>"45,8955"</f>
        <v>45,8955</v>
      </c>
      <c r="N4" s="9"/>
    </row>
    <row r="5" spans="1:22" ht="12.75" customHeight="1" x14ac:dyDescent="0.2">
      <c r="A5" s="30">
        <v>1</v>
      </c>
      <c r="B5" s="9" t="s">
        <v>318</v>
      </c>
      <c r="C5" s="9" t="s">
        <v>215</v>
      </c>
      <c r="D5" s="9" t="s">
        <v>253</v>
      </c>
      <c r="E5" s="11" t="s">
        <v>64</v>
      </c>
      <c r="F5" s="11" t="s">
        <v>37</v>
      </c>
      <c r="G5" s="9" t="s">
        <v>169</v>
      </c>
      <c r="H5" s="9" t="s">
        <v>205</v>
      </c>
      <c r="I5" s="3" t="s">
        <v>70</v>
      </c>
      <c r="J5" s="11" t="s">
        <v>72</v>
      </c>
      <c r="K5" s="3" t="s">
        <v>124</v>
      </c>
      <c r="L5" s="2" t="str">
        <f>"170,0"</f>
        <v>170,0</v>
      </c>
      <c r="M5" s="10" t="str">
        <f>"105,4510"</f>
        <v>105,4510</v>
      </c>
      <c r="N5" s="9"/>
    </row>
    <row r="6" spans="1:22" ht="12.75" customHeight="1" x14ac:dyDescent="0.2">
      <c r="A6" s="30">
        <v>2</v>
      </c>
      <c r="B6" s="9" t="s">
        <v>327</v>
      </c>
      <c r="C6" s="9" t="s">
        <v>215</v>
      </c>
      <c r="D6" s="9" t="s">
        <v>261</v>
      </c>
      <c r="E6" s="11" t="s">
        <v>56</v>
      </c>
      <c r="F6" s="11" t="s">
        <v>37</v>
      </c>
      <c r="G6" s="9" t="s">
        <v>185</v>
      </c>
      <c r="H6" s="9" t="s">
        <v>205</v>
      </c>
      <c r="I6" s="11" t="s">
        <v>45</v>
      </c>
      <c r="J6" s="11" t="s">
        <v>153</v>
      </c>
      <c r="K6" s="11" t="s">
        <v>69</v>
      </c>
      <c r="L6" s="2" t="str">
        <f>"150,0"</f>
        <v>150,0</v>
      </c>
      <c r="M6" s="10" t="str">
        <f>"95,7600"</f>
        <v>95,7600</v>
      </c>
      <c r="N6" s="9"/>
    </row>
    <row r="7" spans="1:22" ht="12.75" customHeight="1" x14ac:dyDescent="0.2">
      <c r="A7" s="30">
        <v>1</v>
      </c>
      <c r="B7" s="9" t="s">
        <v>328</v>
      </c>
      <c r="C7" s="9" t="s">
        <v>215</v>
      </c>
      <c r="D7" s="9" t="s">
        <v>262</v>
      </c>
      <c r="E7" s="11" t="s">
        <v>38</v>
      </c>
      <c r="F7" s="11" t="s">
        <v>37</v>
      </c>
      <c r="G7" s="9" t="s">
        <v>186</v>
      </c>
      <c r="H7" s="9" t="s">
        <v>222</v>
      </c>
      <c r="I7" s="11" t="s">
        <v>46</v>
      </c>
      <c r="J7" s="11" t="s">
        <v>69</v>
      </c>
      <c r="K7" s="3" t="s">
        <v>70</v>
      </c>
      <c r="L7" s="2" t="str">
        <f>"150,0"</f>
        <v>150,0</v>
      </c>
      <c r="M7" s="10" t="str">
        <f>"118,8325"</f>
        <v>118,8325</v>
      </c>
      <c r="N7" s="9"/>
    </row>
    <row r="8" spans="1:22" ht="12.75" customHeight="1" x14ac:dyDescent="0.2">
      <c r="A8" s="30">
        <v>1</v>
      </c>
      <c r="B8" s="9" t="s">
        <v>223</v>
      </c>
      <c r="C8" s="9" t="s">
        <v>215</v>
      </c>
      <c r="D8" s="9" t="s">
        <v>263</v>
      </c>
      <c r="E8" s="11" t="s">
        <v>52</v>
      </c>
      <c r="F8" s="11" t="s">
        <v>55</v>
      </c>
      <c r="G8" s="9" t="s">
        <v>166</v>
      </c>
      <c r="H8" s="9" t="s">
        <v>205</v>
      </c>
      <c r="I8" s="11" t="s">
        <v>44</v>
      </c>
      <c r="J8" s="11" t="s">
        <v>154</v>
      </c>
      <c r="K8" s="3" t="s">
        <v>153</v>
      </c>
      <c r="L8" s="2" t="str">
        <f>"142,5"</f>
        <v>142,5</v>
      </c>
      <c r="M8" s="10" t="str">
        <f>"84,3315"</f>
        <v>84,3315</v>
      </c>
      <c r="N8" s="9"/>
    </row>
    <row r="9" spans="1:22" ht="12.75" customHeight="1" x14ac:dyDescent="0.2">
      <c r="A9" s="30">
        <v>1</v>
      </c>
      <c r="B9" s="9" t="s">
        <v>329</v>
      </c>
      <c r="C9" s="9" t="s">
        <v>215</v>
      </c>
      <c r="D9" s="9" t="s">
        <v>264</v>
      </c>
      <c r="E9" s="11" t="s">
        <v>155</v>
      </c>
      <c r="F9" s="11" t="s">
        <v>26</v>
      </c>
      <c r="G9" s="9" t="s">
        <v>187</v>
      </c>
      <c r="H9" s="9" t="s">
        <v>207</v>
      </c>
      <c r="I9" s="11" t="s">
        <v>47</v>
      </c>
      <c r="J9" s="11" t="s">
        <v>99</v>
      </c>
      <c r="K9" s="11" t="s">
        <v>48</v>
      </c>
      <c r="L9" s="2" t="str">
        <f>"235,0"</f>
        <v>235,0</v>
      </c>
      <c r="M9" s="10" t="str">
        <f>"129,7792"</f>
        <v>129,7792</v>
      </c>
      <c r="N9" s="9"/>
    </row>
    <row r="10" spans="1:22" ht="12.75" customHeight="1" x14ac:dyDescent="0.2">
      <c r="A10" s="30">
        <v>1</v>
      </c>
      <c r="B10" s="9" t="s">
        <v>330</v>
      </c>
      <c r="C10" s="9" t="s">
        <v>215</v>
      </c>
      <c r="D10" s="9" t="s">
        <v>281</v>
      </c>
      <c r="E10" s="11" t="s">
        <v>156</v>
      </c>
      <c r="F10" s="11" t="s">
        <v>24</v>
      </c>
      <c r="G10" s="9" t="s">
        <v>188</v>
      </c>
      <c r="H10" s="9" t="s">
        <v>218</v>
      </c>
      <c r="I10" s="11" t="s">
        <v>69</v>
      </c>
      <c r="J10" s="11" t="s">
        <v>139</v>
      </c>
      <c r="K10" s="11" t="s">
        <v>72</v>
      </c>
      <c r="L10" s="2" t="str">
        <f>"170,0"</f>
        <v>170,0</v>
      </c>
      <c r="M10" s="10" t="str">
        <f>"100,1860"</f>
        <v>100,1860</v>
      </c>
      <c r="N10" s="9"/>
    </row>
    <row r="11" spans="1:22" ht="12.75" customHeight="1" x14ac:dyDescent="0.2">
      <c r="B11" s="18"/>
      <c r="C11" s="18"/>
      <c r="E11" s="18"/>
      <c r="F11" s="18"/>
      <c r="G11" s="18"/>
      <c r="H11" s="18"/>
      <c r="I11" s="18"/>
      <c r="J11" s="18"/>
      <c r="K11" s="18"/>
      <c r="L11" s="19"/>
      <c r="M11" s="19"/>
      <c r="N11" s="18"/>
      <c r="O11" s="20"/>
      <c r="P11" s="20"/>
      <c r="Q11" s="20"/>
      <c r="R11" s="20"/>
      <c r="S11" s="20"/>
    </row>
    <row r="14" spans="1:22" ht="12.75" customHeight="1" x14ac:dyDescent="0.2">
      <c r="B14" s="18"/>
      <c r="C14" s="18"/>
      <c r="E14" s="18"/>
      <c r="F14" s="18"/>
      <c r="G14" s="18"/>
      <c r="H14" s="18"/>
      <c r="I14" s="18"/>
      <c r="J14" s="18"/>
      <c r="K14" s="18"/>
      <c r="L14" s="19"/>
      <c r="M14" s="19"/>
      <c r="N14" s="18"/>
      <c r="O14" s="20"/>
      <c r="P14" s="20"/>
      <c r="Q14" s="20"/>
      <c r="R14" s="20"/>
      <c r="S14" s="20"/>
    </row>
    <row r="17" spans="2:19" ht="12.75" customHeight="1" x14ac:dyDescent="0.2">
      <c r="B17" s="18"/>
      <c r="C17" s="18"/>
      <c r="E17" s="18"/>
      <c r="F17" s="18"/>
      <c r="G17" s="18"/>
      <c r="H17" s="18"/>
      <c r="I17" s="18"/>
      <c r="J17" s="18"/>
      <c r="K17" s="18"/>
      <c r="L17" s="19"/>
      <c r="M17" s="19"/>
      <c r="N17" s="18"/>
      <c r="O17" s="20"/>
      <c r="P17" s="20"/>
      <c r="Q17" s="20"/>
      <c r="R17" s="20"/>
      <c r="S17" s="20"/>
    </row>
    <row r="21" spans="2:19" ht="12.75" customHeight="1" x14ac:dyDescent="0.2">
      <c r="B21" s="18"/>
      <c r="C21" s="18"/>
      <c r="E21" s="18"/>
      <c r="F21" s="18"/>
      <c r="G21" s="18"/>
      <c r="H21" s="18"/>
      <c r="I21" s="18"/>
      <c r="J21" s="18"/>
      <c r="K21" s="18"/>
      <c r="L21" s="19"/>
      <c r="M21" s="19"/>
      <c r="N21" s="18"/>
      <c r="O21" s="20"/>
      <c r="P21" s="20"/>
      <c r="Q21" s="20"/>
      <c r="R21" s="20"/>
      <c r="S21" s="20"/>
    </row>
    <row r="24" spans="2:19" ht="12.75" customHeight="1" x14ac:dyDescent="0.2">
      <c r="B24" s="18"/>
      <c r="C24" s="18"/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20"/>
      <c r="P24" s="20"/>
      <c r="Q24" s="20"/>
      <c r="R24" s="20"/>
      <c r="S24" s="20"/>
    </row>
  </sheetData>
  <mergeCells count="1">
    <mergeCell ref="I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34"/>
  <sheetViews>
    <sheetView workbookViewId="0">
      <selection activeCell="B5" sqref="B5"/>
    </sheetView>
  </sheetViews>
  <sheetFormatPr defaultColWidth="9.140625" defaultRowHeight="12.75" customHeight="1" x14ac:dyDescent="0.2"/>
  <cols>
    <col min="1" max="1" width="7.28515625" style="4" customWidth="1"/>
    <col min="2" max="2" width="17.5703125" style="5" bestFit="1" customWidth="1"/>
    <col min="3" max="3" width="4.42578125" style="5" bestFit="1" customWidth="1"/>
    <col min="4" max="4" width="10.140625" style="7" bestFit="1" customWidth="1"/>
    <col min="5" max="5" width="7.5703125" style="7" bestFit="1" customWidth="1"/>
    <col min="6" max="6" width="7.5703125" style="7" customWidth="1"/>
    <col min="7" max="7" width="13.140625" style="5" bestFit="1" customWidth="1"/>
    <col min="8" max="8" width="19" style="5" bestFit="1" customWidth="1"/>
    <col min="9" max="11" width="5.5703125" style="7" customWidth="1"/>
    <col min="12" max="12" width="5.7109375" style="1" bestFit="1" customWidth="1"/>
    <col min="13" max="13" width="7.5703125" style="6" bestFit="1" customWidth="1"/>
    <col min="14" max="14" width="7.14062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8" t="s">
        <v>190</v>
      </c>
      <c r="E1" s="28" t="s">
        <v>191</v>
      </c>
      <c r="F1" s="28" t="s">
        <v>225</v>
      </c>
      <c r="G1" s="26" t="s">
        <v>193</v>
      </c>
      <c r="H1" s="26" t="s">
        <v>204</v>
      </c>
      <c r="I1" s="29" t="s">
        <v>195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5">
      <c r="A2" s="16"/>
      <c r="B2" s="26"/>
      <c r="C2" s="26"/>
      <c r="D2" s="26"/>
      <c r="E2" s="26"/>
      <c r="F2" s="26"/>
      <c r="G2" s="26"/>
      <c r="H2" s="26"/>
      <c r="I2" s="26">
        <v>1</v>
      </c>
      <c r="J2" s="16">
        <v>2</v>
      </c>
      <c r="K2" s="16">
        <v>3</v>
      </c>
      <c r="L2" s="16"/>
      <c r="M2" s="16"/>
      <c r="N2" s="16"/>
      <c r="T2" s="21"/>
      <c r="U2" s="21"/>
      <c r="V2" s="21"/>
    </row>
    <row r="3" spans="1:22" s="7" customFormat="1" ht="12.75" customHeight="1" x14ac:dyDescent="0.2">
      <c r="A3" s="11" t="s">
        <v>200</v>
      </c>
      <c r="B3" s="9" t="s">
        <v>318</v>
      </c>
      <c r="C3" s="9" t="s">
        <v>215</v>
      </c>
      <c r="D3" s="11" t="s">
        <v>253</v>
      </c>
      <c r="E3" s="11" t="s">
        <v>64</v>
      </c>
      <c r="F3" s="11" t="s">
        <v>37</v>
      </c>
      <c r="G3" s="9" t="s">
        <v>169</v>
      </c>
      <c r="H3" s="9" t="s">
        <v>205</v>
      </c>
      <c r="I3" s="11" t="s">
        <v>65</v>
      </c>
      <c r="J3" s="11" t="s">
        <v>66</v>
      </c>
      <c r="K3" s="11" t="s">
        <v>19</v>
      </c>
      <c r="L3" s="2" t="str">
        <f>"120,0"</f>
        <v>120,0</v>
      </c>
      <c r="M3" s="10" t="str">
        <f>"74,4360"</f>
        <v>74,4360</v>
      </c>
      <c r="N3" s="9"/>
    </row>
    <row r="4" spans="1:22" s="7" customFormat="1" ht="12.75" customHeight="1" x14ac:dyDescent="0.2">
      <c r="B4" s="5"/>
      <c r="C4" s="5"/>
      <c r="G4" s="5"/>
      <c r="H4" s="5"/>
      <c r="L4" s="1"/>
      <c r="M4" s="6"/>
      <c r="N4" s="5"/>
    </row>
    <row r="5" spans="1:22" ht="12.7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8"/>
      <c r="O5" s="20"/>
      <c r="P5" s="20"/>
      <c r="Q5" s="20"/>
      <c r="R5" s="20"/>
      <c r="S5" s="20"/>
    </row>
    <row r="8" spans="1:22" ht="12.75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8"/>
      <c r="O8" s="20"/>
      <c r="P8" s="20"/>
      <c r="Q8" s="20"/>
      <c r="R8" s="20"/>
      <c r="S8" s="20"/>
    </row>
    <row r="12" spans="1:22" ht="12.75" customHeight="1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18"/>
      <c r="O12" s="20"/>
      <c r="P12" s="20"/>
      <c r="Q12" s="20"/>
      <c r="R12" s="20"/>
      <c r="S12" s="20"/>
    </row>
    <row r="14" spans="1:22" ht="12.75" customHeight="1" x14ac:dyDescent="0.2">
      <c r="B14" s="13"/>
      <c r="C14" s="13"/>
      <c r="D14" s="14"/>
    </row>
    <row r="15" spans="1:22" ht="12.75" customHeight="1" x14ac:dyDescent="0.2"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9"/>
      <c r="M15" s="19"/>
      <c r="N15" s="18"/>
      <c r="O15" s="20"/>
      <c r="P15" s="20"/>
      <c r="Q15" s="20"/>
      <c r="R15" s="20"/>
      <c r="S15" s="20"/>
    </row>
    <row r="16" spans="1:22" ht="12.75" customHeight="1" x14ac:dyDescent="0.2">
      <c r="B16" s="16"/>
      <c r="C16" s="16"/>
      <c r="D16" s="16"/>
      <c r="E16" s="16"/>
      <c r="F16" s="12"/>
    </row>
    <row r="17" spans="2:19" ht="12.75" customHeight="1" x14ac:dyDescent="0.2">
      <c r="B17" s="8"/>
      <c r="C17" s="8"/>
    </row>
    <row r="18" spans="2:19" ht="12.75" customHeight="1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8"/>
      <c r="O18" s="20"/>
      <c r="P18" s="20"/>
      <c r="Q18" s="20"/>
      <c r="R18" s="20"/>
      <c r="S18" s="20"/>
    </row>
    <row r="21" spans="2:19" ht="12.7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18"/>
      <c r="O21" s="20"/>
      <c r="P21" s="20"/>
      <c r="Q21" s="20"/>
      <c r="R21" s="20"/>
      <c r="S21" s="20"/>
    </row>
    <row r="24" spans="2:19" ht="12.75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20"/>
      <c r="P24" s="20"/>
      <c r="Q24" s="20"/>
      <c r="R24" s="20"/>
      <c r="S24" s="20"/>
    </row>
    <row r="27" spans="2:19" ht="12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9"/>
      <c r="N27" s="18"/>
      <c r="O27" s="20"/>
      <c r="P27" s="20"/>
      <c r="Q27" s="20"/>
      <c r="R27" s="20"/>
      <c r="S27" s="20"/>
    </row>
    <row r="31" spans="2:19" ht="12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9"/>
      <c r="N31" s="18"/>
      <c r="O31" s="20"/>
      <c r="P31" s="20"/>
      <c r="Q31" s="20"/>
      <c r="R31" s="20"/>
      <c r="S31" s="20"/>
    </row>
    <row r="34" spans="2:19" ht="12.75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19"/>
      <c r="N34" s="18"/>
      <c r="O34" s="20"/>
      <c r="P34" s="20"/>
      <c r="Q34" s="20"/>
      <c r="R34" s="20"/>
      <c r="S34" s="20"/>
    </row>
  </sheetData>
  <mergeCells count="1">
    <mergeCell ref="I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32"/>
  <sheetViews>
    <sheetView workbookViewId="0">
      <selection activeCell="B9" sqref="B9"/>
    </sheetView>
  </sheetViews>
  <sheetFormatPr defaultColWidth="9.140625" defaultRowHeight="12.75" customHeight="1" x14ac:dyDescent="0.2"/>
  <cols>
    <col min="1" max="1" width="7.28515625" style="4" customWidth="1"/>
    <col min="2" max="2" width="19.7109375" style="5" bestFit="1" customWidth="1"/>
    <col min="3" max="3" width="4.42578125" style="5" bestFit="1" customWidth="1"/>
    <col min="4" max="4" width="10.140625" style="7" bestFit="1" customWidth="1"/>
    <col min="5" max="5" width="7.5703125" style="7" bestFit="1" customWidth="1"/>
    <col min="6" max="6" width="7.5703125" style="7" customWidth="1"/>
    <col min="7" max="7" width="13.140625" style="5" bestFit="1" customWidth="1"/>
    <col min="8" max="8" width="19" style="5" bestFit="1" customWidth="1"/>
    <col min="9" max="11" width="4.5703125" style="7" customWidth="1"/>
    <col min="12" max="12" width="5.7109375" style="1" bestFit="1" customWidth="1"/>
    <col min="13" max="13" width="7.5703125" style="6" bestFit="1" customWidth="1"/>
    <col min="14" max="14" width="7.14062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8" t="s">
        <v>190</v>
      </c>
      <c r="E1" s="28" t="s">
        <v>191</v>
      </c>
      <c r="F1" s="28" t="s">
        <v>225</v>
      </c>
      <c r="G1" s="26" t="s">
        <v>193</v>
      </c>
      <c r="H1" s="26" t="s">
        <v>204</v>
      </c>
      <c r="I1" s="29" t="s">
        <v>195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5">
      <c r="A2" s="16"/>
      <c r="B2" s="26"/>
      <c r="C2" s="26"/>
      <c r="D2" s="26"/>
      <c r="E2" s="26"/>
      <c r="F2" s="26"/>
      <c r="G2" s="26"/>
      <c r="H2" s="26"/>
      <c r="I2" s="26">
        <v>1</v>
      </c>
      <c r="J2" s="16">
        <v>2</v>
      </c>
      <c r="K2" s="16">
        <v>3</v>
      </c>
      <c r="L2" s="16"/>
      <c r="M2" s="16"/>
      <c r="N2" s="16"/>
      <c r="T2" s="21"/>
      <c r="U2" s="21"/>
      <c r="V2" s="21"/>
    </row>
    <row r="3" spans="1:22" s="7" customFormat="1" ht="12.75" customHeight="1" x14ac:dyDescent="0.2">
      <c r="A3" s="11" t="s">
        <v>200</v>
      </c>
      <c r="B3" s="9" t="s">
        <v>331</v>
      </c>
      <c r="C3" s="9" t="s">
        <v>215</v>
      </c>
      <c r="D3" s="11" t="s">
        <v>263</v>
      </c>
      <c r="E3" s="11" t="s">
        <v>52</v>
      </c>
      <c r="F3" s="11" t="s">
        <v>55</v>
      </c>
      <c r="G3" s="9" t="s">
        <v>166</v>
      </c>
      <c r="H3" s="9" t="s">
        <v>205</v>
      </c>
      <c r="I3" s="11" t="s">
        <v>53</v>
      </c>
      <c r="J3" s="11" t="s">
        <v>7</v>
      </c>
      <c r="K3" s="3" t="s">
        <v>3</v>
      </c>
      <c r="L3" s="2" t="str">
        <f>"65,0"</f>
        <v>65,0</v>
      </c>
      <c r="M3" s="10" t="str">
        <f>"38,4670"</f>
        <v>38,4670</v>
      </c>
      <c r="N3" s="9"/>
    </row>
    <row r="4" spans="1:22" ht="12.75" customHeight="1" x14ac:dyDescent="0.2">
      <c r="A4" s="30">
        <v>1</v>
      </c>
      <c r="B4" s="9" t="s">
        <v>321</v>
      </c>
      <c r="C4" s="9" t="s">
        <v>215</v>
      </c>
      <c r="D4" s="11" t="s">
        <v>256</v>
      </c>
      <c r="E4" s="11" t="s">
        <v>54</v>
      </c>
      <c r="F4" s="11" t="s">
        <v>35</v>
      </c>
      <c r="G4" s="9" t="s">
        <v>170</v>
      </c>
      <c r="H4" s="9" t="s">
        <v>205</v>
      </c>
      <c r="I4" s="11" t="s">
        <v>2</v>
      </c>
      <c r="J4" s="11" t="s">
        <v>6</v>
      </c>
      <c r="K4" s="11" t="s">
        <v>7</v>
      </c>
      <c r="L4" s="2" t="str">
        <f>"65,0"</f>
        <v>65,0</v>
      </c>
      <c r="M4" s="10" t="str">
        <f>"37,9470"</f>
        <v>37,9470</v>
      </c>
      <c r="N4" s="9"/>
    </row>
    <row r="6" spans="1:22" ht="12.75" customHeigh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9"/>
      <c r="N6" s="18"/>
      <c r="O6" s="20"/>
      <c r="P6" s="20"/>
      <c r="Q6" s="20"/>
      <c r="R6" s="20"/>
      <c r="S6" s="20"/>
    </row>
    <row r="10" spans="1:22" ht="12.75" customHeight="1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9"/>
      <c r="N10" s="18"/>
      <c r="O10" s="20"/>
      <c r="P10" s="20"/>
      <c r="Q10" s="20"/>
      <c r="R10" s="20"/>
      <c r="S10" s="20"/>
    </row>
    <row r="13" spans="1:22" ht="12.75" customHeight="1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9"/>
      <c r="N13" s="18"/>
      <c r="O13" s="20"/>
      <c r="P13" s="20"/>
      <c r="Q13" s="20"/>
      <c r="R13" s="20"/>
      <c r="S13" s="20"/>
    </row>
    <row r="15" spans="1:22" ht="12.75" customHeight="1" x14ac:dyDescent="0.2">
      <c r="B15" s="13"/>
      <c r="C15" s="13"/>
      <c r="D15" s="14"/>
    </row>
    <row r="16" spans="1:22" ht="12.75" customHeight="1" x14ac:dyDescent="0.2">
      <c r="B16" s="17"/>
      <c r="C16" s="17"/>
      <c r="D16" s="17"/>
      <c r="E16" s="18"/>
      <c r="F16" s="18"/>
      <c r="G16" s="18"/>
      <c r="H16" s="18"/>
      <c r="I16" s="18"/>
      <c r="J16" s="18"/>
      <c r="K16" s="18"/>
      <c r="L16" s="19"/>
      <c r="M16" s="19"/>
      <c r="N16" s="18"/>
      <c r="O16" s="20"/>
      <c r="P16" s="20"/>
      <c r="Q16" s="20"/>
      <c r="R16" s="20"/>
      <c r="S16" s="20"/>
    </row>
    <row r="17" spans="2:19" ht="12.75" customHeight="1" x14ac:dyDescent="0.2">
      <c r="B17" s="16"/>
      <c r="C17" s="16"/>
      <c r="D17" s="16"/>
      <c r="E17" s="16"/>
      <c r="F17" s="12"/>
    </row>
    <row r="18" spans="2:19" ht="12.75" customHeight="1" x14ac:dyDescent="0.2">
      <c r="B18" s="8"/>
      <c r="C18" s="8"/>
    </row>
    <row r="19" spans="2:19" ht="12.75" customHeight="1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8"/>
      <c r="O19" s="20"/>
      <c r="P19" s="20"/>
      <c r="Q19" s="20"/>
      <c r="R19" s="20"/>
      <c r="S19" s="20"/>
    </row>
    <row r="22" spans="2:19" ht="12.75" customHeight="1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8"/>
      <c r="O22" s="20"/>
      <c r="P22" s="20"/>
      <c r="Q22" s="20"/>
      <c r="R22" s="20"/>
      <c r="S22" s="20"/>
    </row>
    <row r="25" spans="2:19" ht="12.75" customHeight="1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9"/>
      <c r="N25" s="18"/>
      <c r="O25" s="20"/>
      <c r="P25" s="20"/>
      <c r="Q25" s="20"/>
      <c r="R25" s="20"/>
      <c r="S25" s="20"/>
    </row>
    <row r="29" spans="2:19" ht="12.75" customHeight="1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9"/>
      <c r="N29" s="18"/>
      <c r="O29" s="20"/>
      <c r="P29" s="20"/>
      <c r="Q29" s="20"/>
      <c r="R29" s="20"/>
      <c r="S29" s="20"/>
    </row>
    <row r="32" spans="2:19" ht="12.7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9"/>
      <c r="N32" s="18"/>
      <c r="O32" s="20"/>
      <c r="P32" s="20"/>
      <c r="Q32" s="20"/>
      <c r="R32" s="20"/>
      <c r="S32" s="20"/>
    </row>
  </sheetData>
  <mergeCells count="1">
    <mergeCell ref="I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28"/>
  <sheetViews>
    <sheetView workbookViewId="0">
      <selection activeCell="C12" sqref="C12"/>
    </sheetView>
  </sheetViews>
  <sheetFormatPr defaultColWidth="9.140625" defaultRowHeight="12.75" customHeight="1" x14ac:dyDescent="0.2"/>
  <cols>
    <col min="1" max="1" width="7.28515625" style="4" customWidth="1"/>
    <col min="2" max="2" width="24.85546875" style="5" bestFit="1" customWidth="1"/>
    <col min="3" max="3" width="4.42578125" style="5" bestFit="1" customWidth="1"/>
    <col min="4" max="4" width="10.140625" style="5" bestFit="1" customWidth="1"/>
    <col min="5" max="5" width="7.5703125" style="7" bestFit="1" customWidth="1"/>
    <col min="6" max="6" width="7.5703125" style="7" customWidth="1"/>
    <col min="7" max="7" width="13.28515625" style="5" bestFit="1" customWidth="1"/>
    <col min="8" max="8" width="19" style="5" bestFit="1" customWidth="1"/>
    <col min="9" max="11" width="5.5703125" style="7" customWidth="1"/>
    <col min="12" max="12" width="5.7109375" style="1" bestFit="1" customWidth="1"/>
    <col min="13" max="13" width="8.5703125" style="6" bestFit="1" customWidth="1"/>
    <col min="14" max="14" width="15.710937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7" t="s">
        <v>190</v>
      </c>
      <c r="E1" s="40" t="s">
        <v>191</v>
      </c>
      <c r="F1" s="40" t="s">
        <v>225</v>
      </c>
      <c r="G1" s="26" t="s">
        <v>193</v>
      </c>
      <c r="H1" s="26" t="s">
        <v>204</v>
      </c>
      <c r="I1" s="29" t="s">
        <v>196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5">
      <c r="A2" s="16"/>
      <c r="B2" s="26"/>
      <c r="C2" s="26"/>
      <c r="D2" s="27"/>
      <c r="E2" s="40"/>
      <c r="F2" s="40"/>
      <c r="G2" s="26"/>
      <c r="H2" s="26"/>
      <c r="I2" s="16" t="s">
        <v>200</v>
      </c>
      <c r="J2" s="16" t="s">
        <v>201</v>
      </c>
      <c r="K2" s="16" t="s">
        <v>202</v>
      </c>
      <c r="L2" s="26"/>
      <c r="M2" s="26"/>
      <c r="N2" s="26"/>
      <c r="O2" s="21"/>
      <c r="P2" s="21"/>
      <c r="Q2" s="21"/>
      <c r="R2" s="21"/>
      <c r="S2" s="21"/>
      <c r="T2" s="21"/>
      <c r="U2" s="21"/>
      <c r="V2" s="21"/>
    </row>
    <row r="3" spans="1:22" s="7" customFormat="1" ht="12.75" customHeight="1" x14ac:dyDescent="0.2">
      <c r="A3" s="45">
        <v>1</v>
      </c>
      <c r="B3" s="9" t="s">
        <v>332</v>
      </c>
      <c r="C3" s="9" t="s">
        <v>214</v>
      </c>
      <c r="D3" s="9" t="s">
        <v>265</v>
      </c>
      <c r="E3" s="11" t="s">
        <v>160</v>
      </c>
      <c r="F3" s="45">
        <v>75</v>
      </c>
      <c r="G3" s="9" t="s">
        <v>168</v>
      </c>
      <c r="H3" s="9" t="s">
        <v>205</v>
      </c>
      <c r="I3" s="11" t="s">
        <v>8</v>
      </c>
      <c r="J3" s="11" t="s">
        <v>14</v>
      </c>
      <c r="K3" s="11" t="s">
        <v>74</v>
      </c>
      <c r="L3" s="2" t="str">
        <f>"90,0"</f>
        <v>90,0</v>
      </c>
      <c r="M3" s="10" t="str">
        <f>"68,0850"</f>
        <v>68,0850</v>
      </c>
      <c r="N3" s="9"/>
    </row>
    <row r="4" spans="1:22" s="7" customFormat="1" ht="12.75" customHeight="1" x14ac:dyDescent="0.2">
      <c r="A4" s="45">
        <v>1</v>
      </c>
      <c r="B4" s="9" t="s">
        <v>224</v>
      </c>
      <c r="C4" s="9" t="s">
        <v>214</v>
      </c>
      <c r="D4" s="9" t="s">
        <v>266</v>
      </c>
      <c r="E4" s="11" t="s">
        <v>161</v>
      </c>
      <c r="F4" s="45">
        <v>75</v>
      </c>
      <c r="G4" s="9" t="s">
        <v>181</v>
      </c>
      <c r="H4" s="9" t="s">
        <v>207</v>
      </c>
      <c r="I4" s="11" t="s">
        <v>94</v>
      </c>
      <c r="J4" s="11" t="s">
        <v>162</v>
      </c>
      <c r="K4" s="3" t="s">
        <v>163</v>
      </c>
      <c r="L4" s="2" t="str">
        <f>"182,5"</f>
        <v>182,5</v>
      </c>
      <c r="M4" s="10" t="str">
        <f>"137,2414"</f>
        <v>137,2414</v>
      </c>
      <c r="N4" s="9"/>
    </row>
    <row r="5" spans="1:22" ht="12.75" customHeight="1" x14ac:dyDescent="0.2">
      <c r="A5" s="30">
        <v>1</v>
      </c>
      <c r="B5" s="9" t="s">
        <v>319</v>
      </c>
      <c r="C5" s="9" t="s">
        <v>215</v>
      </c>
      <c r="D5" s="9" t="s">
        <v>254</v>
      </c>
      <c r="E5" s="11" t="s">
        <v>142</v>
      </c>
      <c r="F5" s="45">
        <v>82.5</v>
      </c>
      <c r="G5" s="9" t="s">
        <v>183</v>
      </c>
      <c r="H5" s="9" t="s">
        <v>221</v>
      </c>
      <c r="I5" s="11" t="s">
        <v>94</v>
      </c>
      <c r="J5" s="11" t="s">
        <v>124</v>
      </c>
      <c r="K5" s="3" t="s">
        <v>95</v>
      </c>
      <c r="L5" s="2" t="str">
        <f>"180,0"</f>
        <v>180,0</v>
      </c>
      <c r="M5" s="10" t="str">
        <f>"112,3380"</f>
        <v>112,3380</v>
      </c>
      <c r="N5" s="9"/>
    </row>
    <row r="6" spans="1:22" ht="12.75" customHeight="1" x14ac:dyDescent="0.2">
      <c r="A6" s="30">
        <v>1</v>
      </c>
      <c r="B6" s="9" t="s">
        <v>333</v>
      </c>
      <c r="C6" s="9" t="s">
        <v>215</v>
      </c>
      <c r="D6" s="9" t="s">
        <v>267</v>
      </c>
      <c r="E6" s="11" t="s">
        <v>157</v>
      </c>
      <c r="F6" s="45">
        <v>100</v>
      </c>
      <c r="G6" s="9" t="s">
        <v>166</v>
      </c>
      <c r="H6" s="9" t="s">
        <v>205</v>
      </c>
      <c r="I6" s="11" t="s">
        <v>164</v>
      </c>
      <c r="J6" s="46">
        <v>0</v>
      </c>
      <c r="K6" s="46">
        <v>0</v>
      </c>
      <c r="L6" s="2" t="str">
        <f>"195,0"</f>
        <v>195,0</v>
      </c>
      <c r="M6" s="10" t="str">
        <f>"111,8130"</f>
        <v>111,8130</v>
      </c>
      <c r="N6" s="9"/>
    </row>
    <row r="7" spans="1:22" ht="12.75" customHeight="1" x14ac:dyDescent="0.2">
      <c r="A7" s="30"/>
      <c r="B7" s="9" t="s">
        <v>334</v>
      </c>
      <c r="C7" s="9" t="s">
        <v>215</v>
      </c>
      <c r="D7" s="9" t="s">
        <v>268</v>
      </c>
      <c r="E7" s="11" t="s">
        <v>165</v>
      </c>
      <c r="F7" s="45">
        <v>100</v>
      </c>
      <c r="G7" s="9" t="s">
        <v>166</v>
      </c>
      <c r="H7" s="9" t="s">
        <v>205</v>
      </c>
      <c r="I7" s="3" t="s">
        <v>151</v>
      </c>
      <c r="J7" s="3" t="s">
        <v>151</v>
      </c>
      <c r="K7" s="3" t="s">
        <v>151</v>
      </c>
      <c r="L7" s="44">
        <v>0</v>
      </c>
      <c r="M7" s="10"/>
      <c r="N7" s="9"/>
    </row>
    <row r="8" spans="1:22" ht="12.75" customHeight="1" x14ac:dyDescent="0.2">
      <c r="A8" s="30">
        <v>1</v>
      </c>
      <c r="B8" s="22" t="s">
        <v>333</v>
      </c>
      <c r="C8" s="9" t="s">
        <v>215</v>
      </c>
      <c r="D8" s="9" t="s">
        <v>267</v>
      </c>
      <c r="E8" s="11" t="s">
        <v>157</v>
      </c>
      <c r="F8" s="45">
        <v>100</v>
      </c>
      <c r="G8" s="22" t="s">
        <v>166</v>
      </c>
      <c r="H8" s="22" t="s">
        <v>212</v>
      </c>
      <c r="I8" s="22" t="s">
        <v>164</v>
      </c>
      <c r="J8" s="47">
        <v>0</v>
      </c>
      <c r="K8" s="47">
        <v>0</v>
      </c>
      <c r="L8" s="24" t="str">
        <f>"195,0"</f>
        <v>195,0</v>
      </c>
      <c r="M8" s="24" t="str">
        <f>"154,3019"</f>
        <v>154,3019</v>
      </c>
      <c r="N8" s="22"/>
      <c r="O8" s="20"/>
      <c r="P8" s="20"/>
      <c r="Q8" s="20"/>
      <c r="R8" s="20"/>
      <c r="S8" s="20"/>
    </row>
    <row r="9" spans="1:22" ht="12.75" customHeight="1" x14ac:dyDescent="0.2">
      <c r="A9" s="30">
        <v>1</v>
      </c>
      <c r="B9" s="22" t="s">
        <v>323</v>
      </c>
      <c r="C9" s="9" t="s">
        <v>215</v>
      </c>
      <c r="D9" s="9" t="s">
        <v>258</v>
      </c>
      <c r="E9" s="11" t="s">
        <v>147</v>
      </c>
      <c r="F9" s="45">
        <v>125</v>
      </c>
      <c r="G9" s="22" t="s">
        <v>169</v>
      </c>
      <c r="H9" s="22" t="s">
        <v>205</v>
      </c>
      <c r="I9" s="22" t="s">
        <v>29</v>
      </c>
      <c r="J9" s="22" t="s">
        <v>151</v>
      </c>
      <c r="K9" s="23" t="s">
        <v>129</v>
      </c>
      <c r="L9" s="24" t="str">
        <f>"270,0"</f>
        <v>270,0</v>
      </c>
      <c r="M9" s="24" t="str">
        <f>"144,4770"</f>
        <v>144,4770</v>
      </c>
      <c r="N9" s="22" t="s">
        <v>68</v>
      </c>
      <c r="O9" s="20"/>
      <c r="P9" s="20"/>
      <c r="Q9" s="20"/>
      <c r="R9" s="20"/>
      <c r="S9" s="20"/>
    </row>
    <row r="10" spans="1:22" ht="12.75" customHeight="1" x14ac:dyDescent="0.2">
      <c r="A10" s="30">
        <v>2</v>
      </c>
      <c r="B10" s="9" t="s">
        <v>335</v>
      </c>
      <c r="C10" s="9" t="s">
        <v>215</v>
      </c>
      <c r="D10" s="9" t="s">
        <v>269</v>
      </c>
      <c r="E10" s="11" t="s">
        <v>23</v>
      </c>
      <c r="F10" s="45">
        <v>125</v>
      </c>
      <c r="G10" s="9" t="s">
        <v>170</v>
      </c>
      <c r="H10" s="9" t="s">
        <v>205</v>
      </c>
      <c r="I10" s="11" t="s">
        <v>124</v>
      </c>
      <c r="J10" s="11" t="s">
        <v>97</v>
      </c>
      <c r="K10" s="11" t="s">
        <v>120</v>
      </c>
      <c r="L10" s="2" t="str">
        <f>"210,0"</f>
        <v>210,0</v>
      </c>
      <c r="M10" s="10" t="str">
        <f>"111,0690"</f>
        <v>111,0690</v>
      </c>
      <c r="N10" s="9"/>
    </row>
    <row r="11" spans="1:22" ht="12.75" customHeight="1" x14ac:dyDescent="0.2">
      <c r="A11" s="30">
        <v>1</v>
      </c>
      <c r="B11" s="9" t="s">
        <v>324</v>
      </c>
      <c r="C11" s="9" t="s">
        <v>215</v>
      </c>
      <c r="D11" s="9" t="s">
        <v>280</v>
      </c>
      <c r="E11" s="11" t="s">
        <v>152</v>
      </c>
      <c r="F11" s="45">
        <v>125</v>
      </c>
      <c r="G11" s="9" t="s">
        <v>184</v>
      </c>
      <c r="H11" s="9" t="s">
        <v>207</v>
      </c>
      <c r="I11" s="11" t="s">
        <v>151</v>
      </c>
      <c r="J11" s="11" t="s">
        <v>113</v>
      </c>
      <c r="K11" s="3" t="s">
        <v>133</v>
      </c>
      <c r="L11" s="2" t="str">
        <f>"300,0"</f>
        <v>300,0</v>
      </c>
      <c r="M11" s="10" t="str">
        <f>"158,9100"</f>
        <v>158,9100</v>
      </c>
      <c r="N11" s="9"/>
    </row>
    <row r="12" spans="1:22" ht="12.75" customHeight="1" x14ac:dyDescent="0.2">
      <c r="A12" s="30">
        <v>1</v>
      </c>
      <c r="B12" s="22" t="s">
        <v>335</v>
      </c>
      <c r="C12" s="9" t="s">
        <v>215</v>
      </c>
      <c r="D12" s="9" t="s">
        <v>269</v>
      </c>
      <c r="E12" s="11" t="s">
        <v>23</v>
      </c>
      <c r="F12" s="45">
        <v>125</v>
      </c>
      <c r="G12" s="22" t="s">
        <v>170</v>
      </c>
      <c r="H12" s="22" t="s">
        <v>212</v>
      </c>
      <c r="I12" s="22" t="s">
        <v>124</v>
      </c>
      <c r="J12" s="22" t="s">
        <v>97</v>
      </c>
      <c r="K12" s="22" t="s">
        <v>120</v>
      </c>
      <c r="L12" s="24" t="str">
        <f>"210,0"</f>
        <v>210,0</v>
      </c>
      <c r="M12" s="24" t="str">
        <f>"153,2752"</f>
        <v>153,2752</v>
      </c>
      <c r="N12" s="22"/>
      <c r="O12" s="20"/>
      <c r="P12" s="20"/>
      <c r="Q12" s="20"/>
      <c r="R12" s="20"/>
      <c r="S12" s="20"/>
    </row>
    <row r="15" spans="1:22" ht="12.75" customHeight="1" x14ac:dyDescent="0.2">
      <c r="B15" s="18"/>
      <c r="C15" s="18"/>
      <c r="G15" s="18"/>
      <c r="H15" s="18"/>
      <c r="I15" s="18"/>
      <c r="J15" s="18"/>
      <c r="K15" s="18"/>
      <c r="L15" s="19"/>
      <c r="M15" s="19"/>
      <c r="N15" s="18"/>
      <c r="O15" s="20"/>
      <c r="P15" s="20"/>
      <c r="Q15" s="20"/>
      <c r="R15" s="20"/>
      <c r="S15" s="20"/>
    </row>
    <row r="18" spans="2:19" ht="12.75" customHeight="1" x14ac:dyDescent="0.2">
      <c r="B18" s="18"/>
      <c r="C18" s="18"/>
      <c r="G18" s="18"/>
      <c r="H18" s="18"/>
      <c r="I18" s="18"/>
      <c r="J18" s="18"/>
      <c r="K18" s="18"/>
      <c r="L18" s="19"/>
      <c r="M18" s="19"/>
      <c r="N18" s="18"/>
      <c r="O18" s="20"/>
      <c r="P18" s="20"/>
      <c r="Q18" s="20"/>
      <c r="R18" s="20"/>
      <c r="S18" s="20"/>
    </row>
    <row r="21" spans="2:19" ht="12.75" customHeight="1" x14ac:dyDescent="0.2">
      <c r="B21" s="18"/>
      <c r="C21" s="18"/>
      <c r="G21" s="18"/>
      <c r="H21" s="18"/>
      <c r="I21" s="18"/>
      <c r="J21" s="18"/>
      <c r="K21" s="18"/>
      <c r="L21" s="19"/>
      <c r="M21" s="19"/>
      <c r="N21" s="18"/>
      <c r="O21" s="20"/>
      <c r="P21" s="20"/>
      <c r="Q21" s="20"/>
      <c r="R21" s="20"/>
      <c r="S21" s="20"/>
    </row>
    <row r="25" spans="2:19" ht="12.75" customHeight="1" x14ac:dyDescent="0.2">
      <c r="B25" s="18"/>
      <c r="C25" s="18"/>
      <c r="G25" s="18"/>
      <c r="H25" s="18"/>
      <c r="I25" s="18"/>
      <c r="J25" s="18"/>
      <c r="K25" s="18"/>
      <c r="L25" s="19"/>
      <c r="M25" s="19"/>
      <c r="N25" s="18"/>
      <c r="O25" s="20"/>
      <c r="P25" s="20"/>
      <c r="Q25" s="20"/>
      <c r="R25" s="20"/>
      <c r="S25" s="20"/>
    </row>
    <row r="28" spans="2:19" ht="12.75" customHeight="1" x14ac:dyDescent="0.2">
      <c r="B28" s="18"/>
      <c r="C28" s="18"/>
      <c r="G28" s="18"/>
      <c r="H28" s="18"/>
      <c r="I28" s="18"/>
      <c r="J28" s="18"/>
      <c r="K28" s="18"/>
      <c r="L28" s="19"/>
      <c r="M28" s="19"/>
      <c r="N28" s="18"/>
      <c r="O28" s="20"/>
      <c r="P28" s="20"/>
      <c r="Q28" s="20"/>
      <c r="R28" s="20"/>
      <c r="S28" s="20"/>
    </row>
  </sheetData>
  <mergeCells count="1">
    <mergeCell ref="I1:K1"/>
  </mergeCells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34"/>
  <sheetViews>
    <sheetView workbookViewId="0">
      <selection activeCell="B3" sqref="B3:B4"/>
    </sheetView>
  </sheetViews>
  <sheetFormatPr defaultColWidth="9.140625" defaultRowHeight="12.75" customHeight="1" x14ac:dyDescent="0.2"/>
  <cols>
    <col min="1" max="1" width="7.28515625" style="4" customWidth="1"/>
    <col min="2" max="2" width="16.85546875" style="5" bestFit="1" customWidth="1"/>
    <col min="3" max="3" width="4.42578125" style="5" bestFit="1" customWidth="1"/>
    <col min="4" max="4" width="10.140625" style="7" bestFit="1" customWidth="1"/>
    <col min="5" max="5" width="7.5703125" style="7" bestFit="1" customWidth="1"/>
    <col min="6" max="6" width="7.5703125" style="7" customWidth="1"/>
    <col min="7" max="7" width="9.7109375" style="5" bestFit="1" customWidth="1"/>
    <col min="8" max="8" width="19" style="5" bestFit="1" customWidth="1"/>
    <col min="9" max="9" width="5.5703125" style="7" customWidth="1"/>
    <col min="10" max="11" width="2.140625" style="7" customWidth="1"/>
    <col min="12" max="12" width="5.7109375" style="1" bestFit="1" customWidth="1"/>
    <col min="13" max="13" width="8.5703125" style="6" bestFit="1" customWidth="1"/>
    <col min="14" max="14" width="7.14062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8" t="s">
        <v>190</v>
      </c>
      <c r="E1" s="28" t="s">
        <v>191</v>
      </c>
      <c r="F1" s="28" t="s">
        <v>225</v>
      </c>
      <c r="G1" s="26" t="s">
        <v>193</v>
      </c>
      <c r="H1" s="26" t="s">
        <v>204</v>
      </c>
      <c r="I1" s="29" t="s">
        <v>196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5">
      <c r="A2" s="16"/>
      <c r="B2" s="26"/>
      <c r="C2" s="26"/>
      <c r="D2" s="26"/>
      <c r="E2" s="26"/>
      <c r="F2" s="26"/>
      <c r="G2" s="26"/>
      <c r="H2" s="26"/>
      <c r="I2" s="26">
        <v>1</v>
      </c>
      <c r="J2" s="16">
        <v>2</v>
      </c>
      <c r="K2" s="16">
        <v>3</v>
      </c>
      <c r="L2" s="16"/>
      <c r="M2" s="16"/>
      <c r="N2" s="16"/>
      <c r="T2" s="21"/>
      <c r="U2" s="21"/>
      <c r="V2" s="21"/>
    </row>
    <row r="3" spans="1:22" s="7" customFormat="1" ht="12.75" customHeight="1" x14ac:dyDescent="0.2">
      <c r="A3" s="45">
        <v>1</v>
      </c>
      <c r="B3" s="9" t="s">
        <v>333</v>
      </c>
      <c r="C3" s="9" t="s">
        <v>215</v>
      </c>
      <c r="D3" s="11" t="s">
        <v>267</v>
      </c>
      <c r="E3" s="11" t="s">
        <v>157</v>
      </c>
      <c r="F3" s="45">
        <v>100</v>
      </c>
      <c r="G3" s="9" t="s">
        <v>166</v>
      </c>
      <c r="H3" s="9" t="s">
        <v>205</v>
      </c>
      <c r="I3" s="11" t="s">
        <v>159</v>
      </c>
      <c r="J3" s="46">
        <v>0</v>
      </c>
      <c r="K3" s="46">
        <v>0</v>
      </c>
      <c r="L3" s="2" t="str">
        <f>"202,5"</f>
        <v>202,5</v>
      </c>
      <c r="M3" s="10" t="str">
        <f>"116,1135"</f>
        <v>116,1135</v>
      </c>
      <c r="N3" s="9"/>
    </row>
    <row r="4" spans="1:22" s="7" customFormat="1" ht="12.75" customHeight="1" x14ac:dyDescent="0.2">
      <c r="A4" s="45">
        <v>1</v>
      </c>
      <c r="B4" s="9" t="s">
        <v>333</v>
      </c>
      <c r="C4" s="9" t="s">
        <v>215</v>
      </c>
      <c r="D4" s="11" t="s">
        <v>267</v>
      </c>
      <c r="E4" s="11" t="s">
        <v>157</v>
      </c>
      <c r="F4" s="45">
        <v>100</v>
      </c>
      <c r="G4" s="9" t="s">
        <v>166</v>
      </c>
      <c r="H4" s="9" t="s">
        <v>212</v>
      </c>
      <c r="I4" s="11" t="s">
        <v>159</v>
      </c>
      <c r="J4" s="46">
        <v>0</v>
      </c>
      <c r="K4" s="46">
        <v>0</v>
      </c>
      <c r="L4" s="2" t="str">
        <f>"202,5"</f>
        <v>202,5</v>
      </c>
      <c r="M4" s="10" t="str">
        <f>"160,2366"</f>
        <v>160,2366</v>
      </c>
      <c r="N4" s="9"/>
    </row>
    <row r="5" spans="1:22" ht="12.7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8"/>
      <c r="O5" s="20"/>
      <c r="P5" s="20"/>
      <c r="Q5" s="20"/>
      <c r="R5" s="20"/>
      <c r="S5" s="20"/>
    </row>
    <row r="8" spans="1:22" ht="12.75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8"/>
      <c r="O8" s="20"/>
      <c r="P8" s="20"/>
      <c r="Q8" s="20"/>
      <c r="R8" s="20"/>
      <c r="S8" s="20"/>
    </row>
    <row r="10" spans="1:22" ht="15" customHeight="1" x14ac:dyDescent="0.2"/>
    <row r="12" spans="1:22" ht="12.75" customHeight="1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18"/>
      <c r="O12" s="20"/>
      <c r="P12" s="20"/>
      <c r="Q12" s="20"/>
      <c r="R12" s="20"/>
      <c r="S12" s="20"/>
    </row>
    <row r="15" spans="1:22" ht="12.75" customHeight="1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8"/>
      <c r="O15" s="20"/>
      <c r="P15" s="20"/>
      <c r="Q15" s="20"/>
      <c r="R15" s="20"/>
      <c r="S15" s="20"/>
    </row>
    <row r="18" spans="2:19" ht="12.75" customHeight="1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8"/>
      <c r="O18" s="20"/>
      <c r="P18" s="20"/>
      <c r="Q18" s="20"/>
      <c r="R18" s="20"/>
      <c r="S18" s="20"/>
    </row>
    <row r="21" spans="2:19" ht="12.7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18"/>
      <c r="O21" s="20"/>
      <c r="P21" s="20"/>
      <c r="Q21" s="20"/>
      <c r="R21" s="20"/>
      <c r="S21" s="20"/>
    </row>
    <row r="24" spans="2:19" ht="12.75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20"/>
      <c r="P24" s="20"/>
      <c r="Q24" s="20"/>
      <c r="R24" s="20"/>
      <c r="S24" s="20"/>
    </row>
    <row r="27" spans="2:19" ht="12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9"/>
      <c r="N27" s="18"/>
      <c r="O27" s="20"/>
      <c r="P27" s="20"/>
      <c r="Q27" s="20"/>
      <c r="R27" s="20"/>
      <c r="S27" s="20"/>
    </row>
    <row r="31" spans="2:19" ht="12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9"/>
      <c r="N31" s="18"/>
      <c r="O31" s="20"/>
      <c r="P31" s="20"/>
      <c r="Q31" s="20"/>
      <c r="R31" s="20"/>
      <c r="S31" s="20"/>
    </row>
    <row r="34" spans="2:19" ht="12.75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19"/>
      <c r="N34" s="18"/>
      <c r="O34" s="20"/>
      <c r="P34" s="20"/>
      <c r="Q34" s="20"/>
      <c r="R34" s="20"/>
      <c r="S34" s="20"/>
    </row>
  </sheetData>
  <mergeCells count="1">
    <mergeCell ref="I1:K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V34"/>
  <sheetViews>
    <sheetView workbookViewId="0">
      <selection activeCell="J6" sqref="J6"/>
    </sheetView>
  </sheetViews>
  <sheetFormatPr defaultColWidth="9.140625" defaultRowHeight="12.75" customHeight="1" x14ac:dyDescent="0.2"/>
  <cols>
    <col min="1" max="1" width="7.28515625" style="4" customWidth="1"/>
    <col min="2" max="2" width="16.42578125" style="5" bestFit="1" customWidth="1"/>
    <col min="3" max="3" width="4.42578125" style="5" bestFit="1" customWidth="1"/>
    <col min="4" max="4" width="10.140625" style="5" bestFit="1" customWidth="1"/>
    <col min="5" max="5" width="7.5703125" style="7" bestFit="1" customWidth="1"/>
    <col min="6" max="6" width="7.5703125" style="7" customWidth="1"/>
    <col min="7" max="7" width="9.7109375" style="5" bestFit="1" customWidth="1"/>
    <col min="8" max="8" width="19" style="5" bestFit="1" customWidth="1"/>
    <col min="9" max="9" width="5.5703125" style="7" customWidth="1"/>
    <col min="10" max="11" width="2.140625" style="7" customWidth="1"/>
    <col min="12" max="12" width="5.7109375" style="1" bestFit="1" customWidth="1"/>
    <col min="13" max="13" width="8.5703125" style="6" bestFit="1" customWidth="1"/>
    <col min="14" max="14" width="7.14062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7" t="s">
        <v>190</v>
      </c>
      <c r="E1" s="28" t="s">
        <v>191</v>
      </c>
      <c r="F1" s="28" t="s">
        <v>225</v>
      </c>
      <c r="G1" s="26" t="s">
        <v>193</v>
      </c>
      <c r="H1" s="26" t="s">
        <v>204</v>
      </c>
      <c r="I1" s="29" t="s">
        <v>196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5">
      <c r="A2" s="16"/>
      <c r="B2" s="26"/>
      <c r="C2" s="26"/>
      <c r="D2" s="25"/>
      <c r="E2" s="26"/>
      <c r="F2" s="26"/>
      <c r="G2" s="26"/>
      <c r="H2" s="26"/>
      <c r="I2" s="26">
        <v>1</v>
      </c>
      <c r="J2" s="16">
        <v>2</v>
      </c>
      <c r="K2" s="16">
        <v>3</v>
      </c>
      <c r="L2" s="16"/>
      <c r="M2" s="16"/>
      <c r="N2" s="16"/>
      <c r="T2" s="21"/>
      <c r="U2" s="21"/>
      <c r="V2" s="21"/>
    </row>
    <row r="3" spans="1:22" s="7" customFormat="1" ht="12.75" customHeight="1" x14ac:dyDescent="0.2">
      <c r="A3" s="45">
        <v>1</v>
      </c>
      <c r="B3" s="9" t="s">
        <v>333</v>
      </c>
      <c r="C3" s="9" t="s">
        <v>215</v>
      </c>
      <c r="D3" s="9" t="s">
        <v>267</v>
      </c>
      <c r="E3" s="11" t="s">
        <v>157</v>
      </c>
      <c r="F3" s="45">
        <v>100</v>
      </c>
      <c r="G3" s="9" t="s">
        <v>166</v>
      </c>
      <c r="H3" s="9" t="s">
        <v>205</v>
      </c>
      <c r="I3" s="11" t="s">
        <v>158</v>
      </c>
      <c r="J3" s="46">
        <v>0</v>
      </c>
      <c r="K3" s="46">
        <v>0</v>
      </c>
      <c r="L3" s="2" t="str">
        <f>"205,0"</f>
        <v>205,0</v>
      </c>
      <c r="M3" s="10" t="str">
        <f>"117,5470"</f>
        <v>117,5470</v>
      </c>
      <c r="N3" s="9"/>
    </row>
    <row r="4" spans="1:22" s="7" customFormat="1" ht="12.75" customHeight="1" x14ac:dyDescent="0.2">
      <c r="A4" s="45">
        <v>1</v>
      </c>
      <c r="B4" s="9" t="s">
        <v>333</v>
      </c>
      <c r="C4" s="9" t="s">
        <v>215</v>
      </c>
      <c r="D4" s="9" t="s">
        <v>267</v>
      </c>
      <c r="E4" s="11" t="s">
        <v>157</v>
      </c>
      <c r="F4" s="45">
        <v>100</v>
      </c>
      <c r="G4" s="9" t="s">
        <v>166</v>
      </c>
      <c r="H4" s="9" t="s">
        <v>212</v>
      </c>
      <c r="I4" s="11" t="s">
        <v>158</v>
      </c>
      <c r="J4" s="46">
        <v>0</v>
      </c>
      <c r="K4" s="46">
        <v>0</v>
      </c>
      <c r="L4" s="2" t="str">
        <f>"205,0"</f>
        <v>205,0</v>
      </c>
      <c r="M4" s="10" t="str">
        <f>"162,2149"</f>
        <v>162,2149</v>
      </c>
      <c r="N4" s="9"/>
    </row>
    <row r="5" spans="1:22" ht="12.75" customHeight="1" x14ac:dyDescent="0.2">
      <c r="B5" s="18"/>
      <c r="C5" s="18"/>
      <c r="E5" s="18"/>
      <c r="F5" s="18"/>
      <c r="G5" s="18"/>
      <c r="H5" s="18"/>
      <c r="I5" s="18"/>
      <c r="J5" s="18"/>
      <c r="K5" s="18"/>
      <c r="L5" s="19"/>
      <c r="M5" s="19"/>
      <c r="N5" s="18"/>
      <c r="O5" s="20"/>
      <c r="P5" s="20"/>
      <c r="Q5" s="20"/>
      <c r="R5" s="20"/>
      <c r="S5" s="20"/>
    </row>
    <row r="8" spans="1:22" ht="12.75" customHeight="1" x14ac:dyDescent="0.2">
      <c r="B8" s="18"/>
      <c r="C8" s="18"/>
      <c r="E8" s="18"/>
      <c r="F8" s="18"/>
      <c r="G8" s="18"/>
      <c r="H8" s="18"/>
      <c r="I8" s="18"/>
      <c r="J8" s="18"/>
      <c r="K8" s="18"/>
      <c r="L8" s="19"/>
      <c r="M8" s="19"/>
      <c r="N8" s="18"/>
      <c r="O8" s="20"/>
      <c r="P8" s="20"/>
      <c r="Q8" s="20"/>
      <c r="R8" s="20"/>
      <c r="S8" s="20"/>
    </row>
    <row r="12" spans="1:22" ht="12.75" customHeight="1" x14ac:dyDescent="0.2">
      <c r="B12" s="18"/>
      <c r="C12" s="18"/>
      <c r="E12" s="18"/>
      <c r="F12" s="18"/>
      <c r="G12" s="18"/>
      <c r="H12" s="18"/>
      <c r="I12" s="18"/>
      <c r="J12" s="18"/>
      <c r="K12" s="18"/>
      <c r="L12" s="19"/>
      <c r="M12" s="19"/>
      <c r="N12" s="18"/>
      <c r="O12" s="20"/>
      <c r="P12" s="20"/>
      <c r="Q12" s="20"/>
      <c r="R12" s="20"/>
      <c r="S12" s="20"/>
    </row>
    <row r="15" spans="1:22" ht="12.75" customHeight="1" x14ac:dyDescent="0.2">
      <c r="B15" s="18"/>
      <c r="C15" s="18"/>
      <c r="E15" s="18"/>
      <c r="F15" s="18"/>
      <c r="G15" s="18"/>
      <c r="H15" s="18"/>
      <c r="I15" s="18"/>
      <c r="J15" s="18"/>
      <c r="K15" s="18"/>
      <c r="L15" s="19"/>
      <c r="M15" s="19"/>
      <c r="N15" s="18"/>
      <c r="O15" s="20"/>
      <c r="P15" s="20"/>
      <c r="Q15" s="20"/>
      <c r="R15" s="20"/>
      <c r="S15" s="20"/>
    </row>
    <row r="18" spans="2:19" ht="12.75" customHeight="1" x14ac:dyDescent="0.2">
      <c r="B18" s="18"/>
      <c r="C18" s="18"/>
      <c r="E18" s="18"/>
      <c r="F18" s="18"/>
      <c r="G18" s="18"/>
      <c r="H18" s="18"/>
      <c r="I18" s="18"/>
      <c r="J18" s="18"/>
      <c r="K18" s="18"/>
      <c r="L18" s="19"/>
      <c r="M18" s="19"/>
      <c r="N18" s="18"/>
      <c r="O18" s="20"/>
      <c r="P18" s="20"/>
      <c r="Q18" s="20"/>
      <c r="R18" s="20"/>
      <c r="S18" s="20"/>
    </row>
    <row r="21" spans="2:19" ht="12.75" customHeight="1" x14ac:dyDescent="0.2">
      <c r="B21" s="18"/>
      <c r="C21" s="18"/>
      <c r="E21" s="18"/>
      <c r="F21" s="18"/>
      <c r="G21" s="18"/>
      <c r="H21" s="18"/>
      <c r="I21" s="18"/>
      <c r="J21" s="18"/>
      <c r="K21" s="18"/>
      <c r="L21" s="19"/>
      <c r="M21" s="19"/>
      <c r="N21" s="18"/>
      <c r="O21" s="20"/>
      <c r="P21" s="20"/>
      <c r="Q21" s="20"/>
      <c r="R21" s="20"/>
      <c r="S21" s="20"/>
    </row>
    <row r="24" spans="2:19" ht="12.75" customHeight="1" x14ac:dyDescent="0.2">
      <c r="B24" s="18"/>
      <c r="C24" s="18"/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20"/>
      <c r="P24" s="20"/>
      <c r="Q24" s="20"/>
      <c r="R24" s="20"/>
      <c r="S24" s="20"/>
    </row>
    <row r="27" spans="2:19" ht="12.75" customHeight="1" x14ac:dyDescent="0.2">
      <c r="B27" s="18"/>
      <c r="C27" s="18"/>
      <c r="E27" s="18"/>
      <c r="F27" s="18"/>
      <c r="G27" s="18"/>
      <c r="H27" s="18"/>
      <c r="I27" s="18"/>
      <c r="J27" s="18"/>
      <c r="K27" s="18"/>
      <c r="L27" s="19"/>
      <c r="M27" s="19"/>
      <c r="N27" s="18"/>
      <c r="O27" s="20"/>
      <c r="P27" s="20"/>
      <c r="Q27" s="20"/>
      <c r="R27" s="20"/>
      <c r="S27" s="20"/>
    </row>
    <row r="31" spans="2:19" ht="12.75" customHeight="1" x14ac:dyDescent="0.2">
      <c r="B31" s="18"/>
      <c r="C31" s="18"/>
      <c r="E31" s="18"/>
      <c r="F31" s="18"/>
      <c r="G31" s="18"/>
      <c r="H31" s="18"/>
      <c r="I31" s="18"/>
      <c r="J31" s="18"/>
      <c r="K31" s="18"/>
      <c r="L31" s="19"/>
      <c r="M31" s="19"/>
      <c r="N31" s="18"/>
      <c r="O31" s="20"/>
      <c r="P31" s="20"/>
      <c r="Q31" s="20"/>
      <c r="R31" s="20"/>
      <c r="S31" s="20"/>
    </row>
    <row r="34" spans="2:19" ht="12.75" customHeight="1" x14ac:dyDescent="0.2">
      <c r="B34" s="18"/>
      <c r="C34" s="18"/>
      <c r="E34" s="18"/>
      <c r="F34" s="18"/>
      <c r="G34" s="18"/>
      <c r="H34" s="18"/>
      <c r="I34" s="18"/>
      <c r="J34" s="18"/>
      <c r="K34" s="18"/>
      <c r="L34" s="19"/>
      <c r="M34" s="19"/>
      <c r="N34" s="18"/>
      <c r="O34" s="20"/>
      <c r="P34" s="20"/>
      <c r="Q34" s="20"/>
      <c r="R34" s="20"/>
      <c r="S34" s="20"/>
    </row>
  </sheetData>
  <mergeCells count="1"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34"/>
  <sheetViews>
    <sheetView workbookViewId="0">
      <selection activeCell="C8" sqref="C8"/>
    </sheetView>
  </sheetViews>
  <sheetFormatPr defaultColWidth="9.140625" defaultRowHeight="12.75" customHeight="1" x14ac:dyDescent="0.2"/>
  <cols>
    <col min="1" max="1" width="7.28515625" style="4" customWidth="1"/>
    <col min="2" max="2" width="16.140625" style="5" bestFit="1" customWidth="1"/>
    <col min="3" max="3" width="4.42578125" style="5" bestFit="1" customWidth="1"/>
    <col min="4" max="4" width="10.140625" style="5" bestFit="1" customWidth="1"/>
    <col min="5" max="5" width="7.5703125" style="7" bestFit="1" customWidth="1"/>
    <col min="6" max="6" width="7.5703125" style="7" customWidth="1"/>
    <col min="7" max="7" width="6.28515625" style="5" bestFit="1" customWidth="1"/>
    <col min="8" max="8" width="19" style="5" bestFit="1" customWidth="1"/>
    <col min="9" max="12" width="5.5703125" style="7" customWidth="1"/>
    <col min="13" max="14" width="4.5703125" style="7" customWidth="1"/>
    <col min="15" max="15" width="2.140625" style="7" customWidth="1"/>
    <col min="16" max="16" width="4.7109375" style="7" customWidth="1"/>
    <col min="17" max="19" width="5.5703125" style="7" customWidth="1"/>
    <col min="20" max="20" width="4.7109375" style="7" customWidth="1"/>
    <col min="21" max="21" width="5.7109375" style="1" bestFit="1" customWidth="1"/>
    <col min="22" max="22" width="8.5703125" style="6" bestFit="1" customWidth="1"/>
    <col min="23" max="23" width="7.140625" style="5" bestFit="1" customWidth="1"/>
    <col min="24" max="16384" width="9.140625" style="4"/>
  </cols>
  <sheetData>
    <row r="1" spans="1:23" s="12" customFormat="1" ht="12.75" customHeight="1" x14ac:dyDescent="0.25">
      <c r="A1" s="12" t="s">
        <v>203</v>
      </c>
      <c r="B1" s="31" t="s">
        <v>189</v>
      </c>
      <c r="C1" s="39" t="s">
        <v>213</v>
      </c>
      <c r="D1" s="41" t="s">
        <v>190</v>
      </c>
      <c r="E1" s="32" t="s">
        <v>191</v>
      </c>
      <c r="F1" s="32" t="s">
        <v>192</v>
      </c>
      <c r="G1" s="33" t="s">
        <v>193</v>
      </c>
      <c r="H1" s="34" t="s">
        <v>204</v>
      </c>
      <c r="I1" s="35" t="s">
        <v>194</v>
      </c>
      <c r="J1" s="36"/>
      <c r="K1" s="37"/>
      <c r="L1" s="33"/>
      <c r="M1" s="35" t="s">
        <v>195</v>
      </c>
      <c r="N1" s="36"/>
      <c r="O1" s="37"/>
      <c r="P1" s="33"/>
      <c r="Q1" s="35" t="s">
        <v>196</v>
      </c>
      <c r="R1" s="36"/>
      <c r="S1" s="37"/>
      <c r="T1" s="33"/>
      <c r="U1" s="33" t="s">
        <v>197</v>
      </c>
      <c r="V1" s="33" t="s">
        <v>198</v>
      </c>
      <c r="W1" s="38" t="s">
        <v>199</v>
      </c>
    </row>
    <row r="2" spans="1:23" s="12" customFormat="1" ht="12.75" customHeight="1" x14ac:dyDescent="0.25">
      <c r="A2" s="16"/>
      <c r="B2" s="26"/>
      <c r="C2" s="26"/>
      <c r="D2" s="25"/>
      <c r="E2" s="26"/>
      <c r="F2" s="26"/>
      <c r="G2" s="26"/>
      <c r="H2" s="26"/>
      <c r="I2" s="26">
        <v>1</v>
      </c>
      <c r="J2" s="16">
        <v>2</v>
      </c>
      <c r="K2" s="16">
        <v>3</v>
      </c>
      <c r="L2" s="16" t="s">
        <v>34</v>
      </c>
      <c r="M2" s="16">
        <v>1</v>
      </c>
      <c r="N2" s="16">
        <v>2</v>
      </c>
      <c r="O2" s="16">
        <v>3</v>
      </c>
      <c r="P2" s="16" t="s">
        <v>34</v>
      </c>
      <c r="Q2" s="16">
        <v>1</v>
      </c>
      <c r="R2" s="16">
        <v>2</v>
      </c>
      <c r="S2" s="16">
        <v>3</v>
      </c>
      <c r="T2" s="16" t="s">
        <v>34</v>
      </c>
      <c r="U2" s="26"/>
      <c r="V2" s="26"/>
      <c r="W2" s="26"/>
    </row>
    <row r="3" spans="1:23" s="7" customFormat="1" ht="12.75" customHeight="1" x14ac:dyDescent="0.2">
      <c r="A3" s="11" t="s">
        <v>200</v>
      </c>
      <c r="B3" s="9" t="s">
        <v>295</v>
      </c>
      <c r="C3" s="9" t="s">
        <v>214</v>
      </c>
      <c r="D3" s="9" t="s">
        <v>235</v>
      </c>
      <c r="E3" s="11" t="s">
        <v>17</v>
      </c>
      <c r="F3" s="11" t="s">
        <v>28</v>
      </c>
      <c r="G3" s="9" t="s">
        <v>168</v>
      </c>
      <c r="H3" s="9" t="s">
        <v>207</v>
      </c>
      <c r="I3" s="3" t="s">
        <v>45</v>
      </c>
      <c r="J3" s="11" t="s">
        <v>45</v>
      </c>
      <c r="K3" s="11" t="s">
        <v>69</v>
      </c>
      <c r="L3" s="3" t="s">
        <v>70</v>
      </c>
      <c r="M3" s="11" t="s">
        <v>71</v>
      </c>
      <c r="N3" s="3" t="s">
        <v>3</v>
      </c>
      <c r="O3" s="3"/>
      <c r="P3" s="3"/>
      <c r="Q3" s="11" t="s">
        <v>69</v>
      </c>
      <c r="R3" s="11" t="s">
        <v>70</v>
      </c>
      <c r="S3" s="3" t="s">
        <v>72</v>
      </c>
      <c r="T3" s="3"/>
      <c r="U3" s="2" t="str">
        <f>"365,0"</f>
        <v>365,0</v>
      </c>
      <c r="V3" s="10" t="str">
        <f>"269,8852"</f>
        <v>269,8852</v>
      </c>
      <c r="W3" s="9"/>
    </row>
    <row r="4" spans="1:23" s="7" customFormat="1" ht="12.75" customHeight="1" x14ac:dyDescent="0.2">
      <c r="B4" s="5"/>
      <c r="C4" s="5"/>
      <c r="D4" s="5"/>
      <c r="G4" s="5"/>
      <c r="H4" s="5"/>
      <c r="U4" s="1"/>
      <c r="V4" s="6"/>
      <c r="W4" s="5"/>
    </row>
    <row r="5" spans="1:23" ht="12.75" customHeight="1" x14ac:dyDescent="0.2">
      <c r="B5" s="18"/>
      <c r="C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8" spans="1:23" ht="12.75" customHeight="1" x14ac:dyDescent="0.2">
      <c r="B8" s="18"/>
      <c r="C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12" spans="1:23" ht="12.75" customHeight="1" x14ac:dyDescent="0.2">
      <c r="B12" s="18"/>
      <c r="C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4" spans="1:23" ht="12.75" customHeight="1" x14ac:dyDescent="0.2">
      <c r="B14" s="13"/>
      <c r="C14" s="13"/>
      <c r="D14" s="13"/>
    </row>
    <row r="15" spans="1:23" ht="12.75" customHeight="1" x14ac:dyDescent="0.2">
      <c r="B15" s="17"/>
      <c r="C15" s="17"/>
      <c r="D15" s="1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3" ht="12.75" customHeight="1" x14ac:dyDescent="0.2">
      <c r="B16" s="16"/>
      <c r="C16" s="16"/>
      <c r="D16" s="25"/>
      <c r="E16" s="16"/>
      <c r="F16" s="12"/>
    </row>
    <row r="17" spans="2:20" ht="12.75" customHeight="1" x14ac:dyDescent="0.2">
      <c r="B17" s="8"/>
      <c r="C17" s="8"/>
    </row>
    <row r="18" spans="2:20" ht="12.75" customHeight="1" x14ac:dyDescent="0.2">
      <c r="B18" s="18"/>
      <c r="C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21" spans="2:20" ht="12.75" customHeight="1" x14ac:dyDescent="0.2">
      <c r="B21" s="18"/>
      <c r="C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4" spans="2:20" ht="12.75" customHeight="1" x14ac:dyDescent="0.2">
      <c r="B24" s="18"/>
      <c r="C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7" spans="2:20" ht="12.75" customHeight="1" x14ac:dyDescent="0.2">
      <c r="B27" s="18"/>
      <c r="C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31" spans="2:20" ht="12.75" customHeight="1" x14ac:dyDescent="0.2">
      <c r="B31" s="18"/>
      <c r="C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4" spans="2:20" ht="12.75" customHeight="1" x14ac:dyDescent="0.2">
      <c r="B34" s="18"/>
      <c r="C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</sheetData>
  <mergeCells count="3">
    <mergeCell ref="Q1:S1"/>
    <mergeCell ref="I1:K1"/>
    <mergeCell ref="M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2"/>
  <sheetViews>
    <sheetView workbookViewId="0">
      <selection activeCell="B8" sqref="B8"/>
    </sheetView>
  </sheetViews>
  <sheetFormatPr defaultColWidth="9.140625" defaultRowHeight="12.75" customHeight="1" x14ac:dyDescent="0.2"/>
  <cols>
    <col min="1" max="1" width="7.28515625" style="4" customWidth="1"/>
    <col min="2" max="2" width="14.85546875" style="5" bestFit="1" customWidth="1"/>
    <col min="3" max="3" width="4.42578125" style="5" bestFit="1" customWidth="1"/>
    <col min="4" max="4" width="10.140625" style="5" bestFit="1" customWidth="1"/>
    <col min="5" max="5" width="7.5703125" style="7" bestFit="1" customWidth="1"/>
    <col min="6" max="6" width="7.5703125" style="7" customWidth="1"/>
    <col min="7" max="7" width="7.140625" style="5" bestFit="1" customWidth="1"/>
    <col min="8" max="8" width="19" style="5" bestFit="1" customWidth="1"/>
    <col min="9" max="11" width="5.140625" style="5" customWidth="1"/>
    <col min="12" max="17" width="5.5703125" style="7" customWidth="1"/>
    <col min="18" max="18" width="5.7109375" style="1" bestFit="1" customWidth="1"/>
    <col min="19" max="19" width="8.5703125" style="6" bestFit="1" customWidth="1"/>
    <col min="20" max="20" width="7.140625" style="5" bestFit="1" customWidth="1"/>
    <col min="21" max="16384" width="9.140625" style="4"/>
  </cols>
  <sheetData>
    <row r="1" spans="1:24" s="12" customFormat="1" ht="12.75" customHeight="1" x14ac:dyDescent="0.25">
      <c r="A1" s="16" t="s">
        <v>203</v>
      </c>
      <c r="B1" s="26" t="s">
        <v>189</v>
      </c>
      <c r="C1" s="26" t="s">
        <v>213</v>
      </c>
      <c r="D1" s="27" t="s">
        <v>190</v>
      </c>
      <c r="E1" s="28" t="s">
        <v>191</v>
      </c>
      <c r="F1" s="28" t="s">
        <v>192</v>
      </c>
      <c r="G1" s="26" t="s">
        <v>193</v>
      </c>
      <c r="H1" s="26" t="s">
        <v>204</v>
      </c>
      <c r="I1" s="29" t="s">
        <v>194</v>
      </c>
      <c r="J1" s="29"/>
      <c r="K1" s="29"/>
      <c r="L1" s="29" t="s">
        <v>195</v>
      </c>
      <c r="M1" s="29"/>
      <c r="N1" s="29"/>
      <c r="O1" s="29" t="s">
        <v>196</v>
      </c>
      <c r="P1" s="29"/>
      <c r="Q1" s="29"/>
      <c r="R1" s="26" t="s">
        <v>197</v>
      </c>
      <c r="S1" s="26" t="s">
        <v>198</v>
      </c>
      <c r="T1" s="26" t="s">
        <v>199</v>
      </c>
      <c r="U1" s="21"/>
      <c r="V1" s="21"/>
      <c r="W1" s="21"/>
      <c r="X1" s="21"/>
    </row>
    <row r="2" spans="1:24" s="12" customFormat="1" ht="12.75" customHeight="1" x14ac:dyDescent="0.25">
      <c r="A2" s="16"/>
      <c r="B2" s="26"/>
      <c r="C2" s="26"/>
      <c r="D2" s="25"/>
      <c r="E2" s="26"/>
      <c r="F2" s="26"/>
      <c r="G2" s="26"/>
      <c r="H2" s="26"/>
      <c r="I2" s="42">
        <v>1</v>
      </c>
      <c r="J2" s="42">
        <v>2</v>
      </c>
      <c r="K2" s="42">
        <v>3</v>
      </c>
      <c r="L2" s="26">
        <v>1</v>
      </c>
      <c r="M2" s="16">
        <v>2</v>
      </c>
      <c r="N2" s="16">
        <v>3</v>
      </c>
      <c r="O2" s="16">
        <v>1</v>
      </c>
      <c r="P2" s="16">
        <v>2</v>
      </c>
      <c r="Q2" s="16">
        <v>3</v>
      </c>
      <c r="R2" s="16"/>
      <c r="S2" s="16"/>
      <c r="T2" s="16"/>
      <c r="V2" s="21"/>
      <c r="W2" s="21"/>
      <c r="X2" s="21"/>
    </row>
    <row r="3" spans="1:24" s="7" customFormat="1" ht="12.75" customHeight="1" x14ac:dyDescent="0.2">
      <c r="A3" s="11" t="s">
        <v>200</v>
      </c>
      <c r="B3" s="9" t="s">
        <v>296</v>
      </c>
      <c r="C3" s="9" t="s">
        <v>215</v>
      </c>
      <c r="D3" s="9" t="s">
        <v>236</v>
      </c>
      <c r="E3" s="11" t="s">
        <v>1</v>
      </c>
      <c r="F3" s="11" t="s">
        <v>28</v>
      </c>
      <c r="G3" s="9" t="s">
        <v>168</v>
      </c>
      <c r="H3" s="9" t="s">
        <v>209</v>
      </c>
      <c r="I3" s="43">
        <v>0</v>
      </c>
      <c r="J3" s="43">
        <v>0</v>
      </c>
      <c r="K3" s="43">
        <v>0</v>
      </c>
      <c r="L3" s="11" t="s">
        <v>39</v>
      </c>
      <c r="M3" s="11" t="s">
        <v>16</v>
      </c>
      <c r="N3" s="3" t="s">
        <v>40</v>
      </c>
      <c r="O3" s="11" t="s">
        <v>41</v>
      </c>
      <c r="P3" s="11" t="s">
        <v>14</v>
      </c>
      <c r="Q3" s="11" t="s">
        <v>42</v>
      </c>
      <c r="R3" s="44">
        <v>0</v>
      </c>
      <c r="S3" s="10" t="str">
        <f>"84,7237"</f>
        <v>84,7237</v>
      </c>
      <c r="T3" s="9"/>
    </row>
    <row r="4" spans="1:24" ht="12.75" customHeight="1" x14ac:dyDescent="0.2">
      <c r="A4" s="30">
        <v>1</v>
      </c>
      <c r="B4" s="9" t="s">
        <v>297</v>
      </c>
      <c r="C4" s="9" t="s">
        <v>215</v>
      </c>
      <c r="D4" s="9" t="s">
        <v>237</v>
      </c>
      <c r="E4" s="11" t="s">
        <v>43</v>
      </c>
      <c r="F4" s="11" t="s">
        <v>35</v>
      </c>
      <c r="G4" s="9" t="s">
        <v>170</v>
      </c>
      <c r="H4" s="9" t="s">
        <v>212</v>
      </c>
      <c r="I4" s="43">
        <v>0</v>
      </c>
      <c r="J4" s="43">
        <v>0</v>
      </c>
      <c r="K4" s="43">
        <v>0</v>
      </c>
      <c r="L4" s="11" t="s">
        <v>44</v>
      </c>
      <c r="M4" s="11" t="s">
        <v>45</v>
      </c>
      <c r="N4" s="11" t="s">
        <v>46</v>
      </c>
      <c r="O4" s="11" t="s">
        <v>47</v>
      </c>
      <c r="P4" s="11" t="s">
        <v>48</v>
      </c>
      <c r="Q4" s="11" t="s">
        <v>49</v>
      </c>
      <c r="R4" s="44">
        <v>0</v>
      </c>
      <c r="S4" s="10" t="str">
        <f>"309,7005"</f>
        <v>309,7005</v>
      </c>
      <c r="T4" s="9"/>
    </row>
    <row r="6" spans="1:24" ht="12.75" customHeight="1" x14ac:dyDescent="0.2">
      <c r="B6" s="18"/>
      <c r="C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19"/>
      <c r="T6" s="18"/>
      <c r="U6" s="20"/>
    </row>
    <row r="10" spans="1:24" ht="12.75" customHeight="1" x14ac:dyDescent="0.2">
      <c r="B10" s="18"/>
      <c r="C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18"/>
      <c r="U10" s="20"/>
    </row>
    <row r="13" spans="1:24" ht="12.75" customHeight="1" x14ac:dyDescent="0.2">
      <c r="B13" s="18"/>
      <c r="C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18"/>
      <c r="U13" s="20"/>
    </row>
    <row r="15" spans="1:24" ht="12.75" customHeight="1" x14ac:dyDescent="0.2">
      <c r="B15" s="13"/>
      <c r="C15" s="13"/>
      <c r="D15" s="13"/>
    </row>
    <row r="16" spans="1:24" ht="12.75" customHeight="1" x14ac:dyDescent="0.2">
      <c r="B16" s="17"/>
      <c r="C16" s="17"/>
      <c r="D16" s="1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9"/>
      <c r="T16" s="18"/>
      <c r="U16" s="20"/>
    </row>
    <row r="17" spans="2:21" ht="12.75" customHeight="1" x14ac:dyDescent="0.2">
      <c r="B17" s="16"/>
      <c r="C17" s="16"/>
      <c r="D17" s="25"/>
      <c r="E17" s="16"/>
      <c r="F17" s="12"/>
    </row>
    <row r="18" spans="2:21" ht="12.75" customHeight="1" x14ac:dyDescent="0.2">
      <c r="B18" s="8"/>
      <c r="C18" s="8"/>
    </row>
    <row r="19" spans="2:21" ht="12.75" customHeight="1" x14ac:dyDescent="0.2">
      <c r="B19" s="18"/>
      <c r="C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9"/>
      <c r="T19" s="18"/>
      <c r="U19" s="20"/>
    </row>
    <row r="20" spans="2:21" ht="12.75" customHeight="1" x14ac:dyDescent="0.2">
      <c r="B20" s="15"/>
      <c r="C20" s="15"/>
      <c r="D20" s="13"/>
    </row>
    <row r="21" spans="2:21" ht="12.75" customHeight="1" x14ac:dyDescent="0.2">
      <c r="B21" s="16"/>
      <c r="C21" s="16"/>
      <c r="D21" s="25"/>
      <c r="E21" s="16"/>
      <c r="F21" s="12"/>
    </row>
    <row r="22" spans="2:21" ht="12.75" customHeight="1" x14ac:dyDescent="0.2">
      <c r="B22" s="18"/>
      <c r="C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9"/>
      <c r="T22" s="18"/>
      <c r="U22" s="20"/>
    </row>
    <row r="25" spans="2:21" ht="12.75" customHeight="1" x14ac:dyDescent="0.2">
      <c r="B25" s="18"/>
      <c r="C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8"/>
      <c r="U25" s="20"/>
    </row>
    <row r="29" spans="2:21" ht="12.75" customHeight="1" x14ac:dyDescent="0.2">
      <c r="B29" s="18"/>
      <c r="C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8"/>
      <c r="U29" s="20"/>
    </row>
    <row r="32" spans="2:21" ht="12.75" customHeight="1" x14ac:dyDescent="0.2">
      <c r="B32" s="18"/>
      <c r="C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19"/>
      <c r="T32" s="18"/>
      <c r="U32" s="20"/>
    </row>
  </sheetData>
  <mergeCells count="3">
    <mergeCell ref="O1:Q1"/>
    <mergeCell ref="I1:K1"/>
    <mergeCell ref="L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51"/>
  <sheetViews>
    <sheetView workbookViewId="0">
      <selection activeCell="B12" sqref="B12"/>
    </sheetView>
  </sheetViews>
  <sheetFormatPr defaultColWidth="9.140625" defaultRowHeight="12.75" customHeight="1" x14ac:dyDescent="0.2"/>
  <cols>
    <col min="1" max="1" width="7.28515625" style="4" customWidth="1"/>
    <col min="2" max="2" width="20.28515625" style="5" bestFit="1" customWidth="1"/>
    <col min="3" max="3" width="4.42578125" style="5" bestFit="1" customWidth="1"/>
    <col min="4" max="4" width="10.140625" style="5" bestFit="1" customWidth="1"/>
    <col min="5" max="5" width="7.5703125" style="7" bestFit="1" customWidth="1"/>
    <col min="6" max="6" width="7.5703125" style="7" customWidth="1"/>
    <col min="7" max="7" width="13.140625" style="5" bestFit="1" customWidth="1"/>
    <col min="8" max="8" width="19" style="5" bestFit="1" customWidth="1"/>
    <col min="9" max="11" width="5.5703125" style="7" customWidth="1"/>
    <col min="12" max="12" width="5.7109375" style="1" bestFit="1" customWidth="1"/>
    <col min="13" max="13" width="8.5703125" style="6" bestFit="1" customWidth="1"/>
    <col min="14" max="14" width="12.14062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7" t="s">
        <v>275</v>
      </c>
      <c r="E1" s="40" t="s">
        <v>0</v>
      </c>
      <c r="F1" s="40" t="s">
        <v>225</v>
      </c>
      <c r="G1" s="26" t="s">
        <v>193</v>
      </c>
      <c r="H1" s="26" t="s">
        <v>204</v>
      </c>
      <c r="I1" s="29" t="s">
        <v>195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5">
      <c r="A2" s="16"/>
      <c r="B2" s="26"/>
      <c r="C2" s="26"/>
      <c r="D2" s="25"/>
      <c r="E2" s="16"/>
      <c r="F2" s="16"/>
      <c r="G2" s="26"/>
      <c r="H2" s="26"/>
      <c r="I2" s="26">
        <v>1</v>
      </c>
      <c r="J2" s="16">
        <v>2</v>
      </c>
      <c r="K2" s="16">
        <v>3</v>
      </c>
      <c r="L2" s="16"/>
      <c r="M2" s="16"/>
      <c r="N2" s="16"/>
      <c r="T2" s="21"/>
      <c r="U2" s="21"/>
      <c r="V2" s="21"/>
    </row>
    <row r="3" spans="1:22" s="7" customFormat="1" ht="12.75" customHeight="1" x14ac:dyDescent="0.2">
      <c r="A3" s="11" t="s">
        <v>200</v>
      </c>
      <c r="B3" s="9" t="s">
        <v>298</v>
      </c>
      <c r="C3" s="9" t="s">
        <v>214</v>
      </c>
      <c r="D3" s="9" t="s">
        <v>238</v>
      </c>
      <c r="E3" s="11" t="s">
        <v>115</v>
      </c>
      <c r="F3" s="11" t="s">
        <v>125</v>
      </c>
      <c r="G3" s="9" t="s">
        <v>166</v>
      </c>
      <c r="H3" s="9" t="s">
        <v>205</v>
      </c>
      <c r="I3" s="11" t="s">
        <v>82</v>
      </c>
      <c r="J3" s="11" t="s">
        <v>39</v>
      </c>
      <c r="K3" s="11" t="s">
        <v>83</v>
      </c>
      <c r="L3" s="2" t="str">
        <f>"37,5"</f>
        <v>37,5</v>
      </c>
      <c r="M3" s="10" t="str">
        <f>"41,7712"</f>
        <v>41,7712</v>
      </c>
      <c r="N3" s="9"/>
    </row>
    <row r="4" spans="1:22" ht="12.75" customHeight="1" x14ac:dyDescent="0.2">
      <c r="A4" s="30">
        <v>1</v>
      </c>
      <c r="B4" s="9" t="s">
        <v>299</v>
      </c>
      <c r="C4" s="9" t="s">
        <v>214</v>
      </c>
      <c r="D4" s="9" t="s">
        <v>239</v>
      </c>
      <c r="E4" s="11" t="s">
        <v>116</v>
      </c>
      <c r="F4" s="11" t="s">
        <v>108</v>
      </c>
      <c r="G4" s="9" t="s">
        <v>168</v>
      </c>
      <c r="H4" s="9" t="s">
        <v>216</v>
      </c>
      <c r="I4" s="11" t="s">
        <v>71</v>
      </c>
      <c r="J4" s="11" t="s">
        <v>53</v>
      </c>
      <c r="K4" s="11" t="s">
        <v>6</v>
      </c>
      <c r="L4" s="2" t="str">
        <f>"60,0"</f>
        <v>60,0</v>
      </c>
      <c r="M4" s="10" t="str">
        <f>"115,5760"</f>
        <v>115,5760</v>
      </c>
      <c r="N4" s="9"/>
    </row>
    <row r="5" spans="1:22" ht="12.75" customHeight="1" x14ac:dyDescent="0.2">
      <c r="A5" s="30">
        <v>1</v>
      </c>
      <c r="B5" s="9" t="s">
        <v>300</v>
      </c>
      <c r="C5" s="9" t="s">
        <v>215</v>
      </c>
      <c r="D5" s="9" t="s">
        <v>240</v>
      </c>
      <c r="E5" s="11" t="s">
        <v>117</v>
      </c>
      <c r="F5" s="11" t="s">
        <v>22</v>
      </c>
      <c r="G5" s="9" t="s">
        <v>166</v>
      </c>
      <c r="H5" s="9" t="s">
        <v>209</v>
      </c>
      <c r="I5" s="11" t="s">
        <v>6</v>
      </c>
      <c r="J5" s="11" t="s">
        <v>85</v>
      </c>
      <c r="K5" s="3" t="s">
        <v>14</v>
      </c>
      <c r="L5" s="2" t="str">
        <f>"77,5"</f>
        <v>77,5</v>
      </c>
      <c r="M5" s="10" t="str">
        <f>"70,9590"</f>
        <v>70,9590</v>
      </c>
      <c r="N5" s="9" t="s">
        <v>219</v>
      </c>
    </row>
    <row r="6" spans="1:22" ht="12.75" customHeight="1" x14ac:dyDescent="0.2">
      <c r="A6" s="30">
        <v>1</v>
      </c>
      <c r="B6" s="22" t="s">
        <v>301</v>
      </c>
      <c r="C6" s="9" t="s">
        <v>215</v>
      </c>
      <c r="D6" s="9" t="s">
        <v>241</v>
      </c>
      <c r="E6" s="11" t="s">
        <v>118</v>
      </c>
      <c r="F6" s="11" t="s">
        <v>28</v>
      </c>
      <c r="G6" s="22" t="s">
        <v>168</v>
      </c>
      <c r="H6" s="22" t="s">
        <v>210</v>
      </c>
      <c r="I6" s="22" t="s">
        <v>76</v>
      </c>
      <c r="J6" s="23" t="s">
        <v>27</v>
      </c>
      <c r="K6" s="23" t="s">
        <v>27</v>
      </c>
      <c r="L6" s="24" t="str">
        <f>"105,0"</f>
        <v>105,0</v>
      </c>
      <c r="M6" s="24" t="str">
        <f>"72,2610"</f>
        <v>72,2610</v>
      </c>
      <c r="N6" s="22"/>
      <c r="O6" s="20"/>
      <c r="P6" s="20"/>
      <c r="Q6" s="20"/>
      <c r="R6" s="20"/>
      <c r="S6" s="20"/>
    </row>
    <row r="7" spans="1:22" ht="12.75" customHeight="1" x14ac:dyDescent="0.2">
      <c r="A7" s="30">
        <v>1</v>
      </c>
      <c r="B7" s="9" t="s">
        <v>302</v>
      </c>
      <c r="C7" s="9" t="s">
        <v>215</v>
      </c>
      <c r="D7" s="9" t="s">
        <v>242</v>
      </c>
      <c r="E7" s="11" t="s">
        <v>5</v>
      </c>
      <c r="F7" s="11" t="s">
        <v>28</v>
      </c>
      <c r="G7" s="9" t="s">
        <v>171</v>
      </c>
      <c r="H7" s="9" t="s">
        <v>217</v>
      </c>
      <c r="I7" s="3" t="s">
        <v>4</v>
      </c>
      <c r="J7" s="3" t="s">
        <v>4</v>
      </c>
      <c r="K7" s="11" t="s">
        <v>4</v>
      </c>
      <c r="L7" s="2" t="str">
        <f>"85,0"</f>
        <v>85,0</v>
      </c>
      <c r="M7" s="10" t="str">
        <f>"107,1629"</f>
        <v>107,1629</v>
      </c>
      <c r="N7" s="9"/>
    </row>
    <row r="8" spans="1:22" ht="12.75" customHeight="1" x14ac:dyDescent="0.2">
      <c r="A8" s="30">
        <v>1</v>
      </c>
      <c r="B8" s="9" t="s">
        <v>293</v>
      </c>
      <c r="C8" s="9" t="s">
        <v>215</v>
      </c>
      <c r="D8" s="9" t="s">
        <v>233</v>
      </c>
      <c r="E8" s="11" t="s">
        <v>59</v>
      </c>
      <c r="F8" s="11" t="s">
        <v>55</v>
      </c>
      <c r="G8" s="9" t="s">
        <v>166</v>
      </c>
      <c r="H8" s="9" t="s">
        <v>205</v>
      </c>
      <c r="I8" s="11" t="s">
        <v>46</v>
      </c>
      <c r="J8" s="3" t="s">
        <v>98</v>
      </c>
      <c r="K8" s="11" t="s">
        <v>98</v>
      </c>
      <c r="L8" s="2" t="str">
        <f>"152,5"</f>
        <v>152,5</v>
      </c>
      <c r="M8" s="10" t="str">
        <f>"89,7463"</f>
        <v>89,7463</v>
      </c>
      <c r="N8" s="9"/>
    </row>
    <row r="9" spans="1:22" ht="12.75" customHeight="1" x14ac:dyDescent="0.2">
      <c r="A9" s="30">
        <v>1</v>
      </c>
      <c r="B9" s="9" t="s">
        <v>297</v>
      </c>
      <c r="C9" s="9" t="s">
        <v>215</v>
      </c>
      <c r="D9" s="9" t="s">
        <v>237</v>
      </c>
      <c r="E9" s="11" t="s">
        <v>43</v>
      </c>
      <c r="F9" s="11" t="s">
        <v>35</v>
      </c>
      <c r="G9" s="9" t="s">
        <v>170</v>
      </c>
      <c r="H9" s="9" t="s">
        <v>212</v>
      </c>
      <c r="I9" s="11" t="s">
        <v>44</v>
      </c>
      <c r="J9" s="11" t="s">
        <v>45</v>
      </c>
      <c r="K9" s="11" t="s">
        <v>46</v>
      </c>
      <c r="L9" s="2" t="str">
        <f>"145,0"</f>
        <v>145,0</v>
      </c>
      <c r="M9" s="10" t="str">
        <f>"115,8879"</f>
        <v>115,8879</v>
      </c>
      <c r="N9" s="9"/>
    </row>
    <row r="10" spans="1:22" ht="12.75" customHeight="1" x14ac:dyDescent="0.2">
      <c r="A10" s="30">
        <v>1</v>
      </c>
      <c r="B10" s="9" t="s">
        <v>303</v>
      </c>
      <c r="C10" s="9" t="s">
        <v>215</v>
      </c>
      <c r="D10" s="9" t="s">
        <v>274</v>
      </c>
      <c r="E10" s="11" t="s">
        <v>119</v>
      </c>
      <c r="F10" s="11" t="s">
        <v>26</v>
      </c>
      <c r="G10" s="9" t="s">
        <v>168</v>
      </c>
      <c r="H10" s="9" t="s">
        <v>205</v>
      </c>
      <c r="I10" s="11" t="s">
        <v>97</v>
      </c>
      <c r="J10" s="11" t="s">
        <v>120</v>
      </c>
      <c r="K10" s="11" t="s">
        <v>47</v>
      </c>
      <c r="L10" s="2" t="str">
        <f>"220,0"</f>
        <v>220,0</v>
      </c>
      <c r="M10" s="10" t="str">
        <f>"119,4820"</f>
        <v>119,4820</v>
      </c>
      <c r="N10" s="9"/>
    </row>
    <row r="11" spans="1:22" ht="12.75" customHeight="1" x14ac:dyDescent="0.2">
      <c r="A11" s="30">
        <v>2</v>
      </c>
      <c r="B11" s="9" t="s">
        <v>304</v>
      </c>
      <c r="C11" s="9" t="s">
        <v>215</v>
      </c>
      <c r="D11" s="9" t="s">
        <v>243</v>
      </c>
      <c r="E11" s="11" t="s">
        <v>121</v>
      </c>
      <c r="F11" s="11" t="s">
        <v>26</v>
      </c>
      <c r="G11" s="9" t="s">
        <v>172</v>
      </c>
      <c r="H11" s="9" t="s">
        <v>205</v>
      </c>
      <c r="I11" s="11" t="s">
        <v>122</v>
      </c>
      <c r="J11" s="11" t="s">
        <v>123</v>
      </c>
      <c r="K11" s="11" t="s">
        <v>72</v>
      </c>
      <c r="L11" s="2" t="str">
        <f>"170,0"</f>
        <v>170,0</v>
      </c>
      <c r="M11" s="10" t="str">
        <f>"92,9390"</f>
        <v>92,9390</v>
      </c>
      <c r="N11" s="9"/>
    </row>
    <row r="12" spans="1:22" ht="12.75" customHeight="1" x14ac:dyDescent="0.2">
      <c r="A12" s="30">
        <v>1</v>
      </c>
      <c r="B12" s="22" t="s">
        <v>305</v>
      </c>
      <c r="C12" s="9" t="s">
        <v>215</v>
      </c>
      <c r="D12" s="9" t="s">
        <v>244</v>
      </c>
      <c r="E12" s="11" t="s">
        <v>30</v>
      </c>
      <c r="F12" s="11" t="s">
        <v>26</v>
      </c>
      <c r="G12" s="22" t="s">
        <v>173</v>
      </c>
      <c r="H12" s="22" t="s">
        <v>218</v>
      </c>
      <c r="I12" s="22" t="s">
        <v>72</v>
      </c>
      <c r="J12" s="22" t="s">
        <v>124</v>
      </c>
      <c r="K12" s="22" t="s">
        <v>95</v>
      </c>
      <c r="L12" s="24" t="str">
        <f>"185,0"</f>
        <v>185,0</v>
      </c>
      <c r="M12" s="24" t="str">
        <f>"104,9085"</f>
        <v>104,9085</v>
      </c>
      <c r="N12" s="22"/>
      <c r="O12" s="20"/>
      <c r="P12" s="20"/>
      <c r="Q12" s="20"/>
      <c r="R12" s="20"/>
      <c r="S12" s="20"/>
    </row>
    <row r="13" spans="1:22" ht="12.75" customHeight="1" x14ac:dyDescent="0.2">
      <c r="A13" s="30">
        <v>1</v>
      </c>
      <c r="B13" s="22" t="s">
        <v>306</v>
      </c>
      <c r="C13" s="9" t="s">
        <v>215</v>
      </c>
      <c r="D13" s="9" t="s">
        <v>245</v>
      </c>
      <c r="E13" s="11" t="s">
        <v>61</v>
      </c>
      <c r="F13" s="11" t="s">
        <v>24</v>
      </c>
      <c r="G13" s="22" t="s">
        <v>174</v>
      </c>
      <c r="H13" s="22" t="s">
        <v>205</v>
      </c>
      <c r="I13" s="22" t="s">
        <v>65</v>
      </c>
      <c r="J13" s="22" t="s">
        <v>70</v>
      </c>
      <c r="K13" s="23" t="s">
        <v>72</v>
      </c>
      <c r="L13" s="24" t="str">
        <f>"160,0"</f>
        <v>160,0</v>
      </c>
      <c r="M13" s="24" t="str">
        <f>"84,8000"</f>
        <v>84,8000</v>
      </c>
      <c r="N13" s="22"/>
      <c r="O13" s="20"/>
      <c r="P13" s="20"/>
      <c r="Q13" s="20"/>
      <c r="R13" s="20"/>
      <c r="S13" s="20"/>
    </row>
    <row r="17" spans="2:19" ht="12.75" customHeight="1" x14ac:dyDescent="0.2">
      <c r="B17" s="18"/>
      <c r="C17" s="18"/>
      <c r="G17" s="18"/>
      <c r="H17" s="18"/>
      <c r="I17" s="18"/>
      <c r="J17" s="18"/>
      <c r="K17" s="18"/>
      <c r="L17" s="19"/>
      <c r="M17" s="19"/>
      <c r="N17" s="18"/>
      <c r="O17" s="20"/>
      <c r="P17" s="20"/>
      <c r="Q17" s="20"/>
      <c r="R17" s="20"/>
      <c r="S17" s="20"/>
    </row>
    <row r="20" spans="2:19" ht="12.75" customHeight="1" x14ac:dyDescent="0.2">
      <c r="B20" s="18"/>
      <c r="C20" s="18"/>
      <c r="G20" s="18"/>
      <c r="H20" s="18"/>
      <c r="I20" s="18"/>
      <c r="J20" s="18"/>
      <c r="K20" s="18"/>
      <c r="L20" s="19"/>
      <c r="M20" s="19"/>
      <c r="N20" s="18"/>
      <c r="O20" s="20"/>
      <c r="P20" s="20"/>
      <c r="Q20" s="20"/>
      <c r="R20" s="20"/>
      <c r="S20" s="20"/>
    </row>
    <row r="24" spans="2:19" ht="12.75" customHeight="1" x14ac:dyDescent="0.2">
      <c r="B24" s="13"/>
      <c r="C24" s="13"/>
      <c r="D24" s="13"/>
    </row>
    <row r="25" spans="2:19" ht="12.75" customHeight="1" x14ac:dyDescent="0.2">
      <c r="B25" s="15"/>
      <c r="C25" s="15"/>
      <c r="D25" s="13"/>
    </row>
    <row r="26" spans="2:19" ht="12.75" customHeight="1" x14ac:dyDescent="0.2">
      <c r="B26" s="16"/>
      <c r="C26" s="16"/>
      <c r="D26" s="25"/>
      <c r="E26" s="16"/>
      <c r="F26" s="12"/>
    </row>
    <row r="27" spans="2:19" ht="12.75" customHeight="1" x14ac:dyDescent="0.2">
      <c r="B27" s="8"/>
      <c r="C27" s="8"/>
    </row>
    <row r="29" spans="2:19" ht="12.75" customHeight="1" x14ac:dyDescent="0.2">
      <c r="B29" s="15"/>
      <c r="C29" s="15"/>
      <c r="D29" s="13"/>
    </row>
    <row r="30" spans="2:19" ht="12.75" customHeight="1" x14ac:dyDescent="0.2">
      <c r="B30" s="16"/>
      <c r="C30" s="16"/>
      <c r="D30" s="25"/>
      <c r="E30" s="16"/>
      <c r="F30" s="12"/>
    </row>
    <row r="31" spans="2:19" ht="12.75" customHeight="1" x14ac:dyDescent="0.2">
      <c r="B31" s="8"/>
      <c r="C31" s="8"/>
    </row>
    <row r="34" spans="2:6" ht="12.75" customHeight="1" x14ac:dyDescent="0.2">
      <c r="B34" s="13"/>
      <c r="C34" s="13"/>
      <c r="D34" s="13"/>
    </row>
    <row r="35" spans="2:6" ht="12.75" customHeight="1" x14ac:dyDescent="0.2">
      <c r="B35" s="15"/>
      <c r="C35" s="15"/>
      <c r="D35" s="13"/>
    </row>
    <row r="36" spans="2:6" ht="12.75" customHeight="1" x14ac:dyDescent="0.2">
      <c r="B36" s="16"/>
      <c r="C36" s="16"/>
      <c r="D36" s="25"/>
      <c r="E36" s="16"/>
      <c r="F36" s="12"/>
    </row>
    <row r="37" spans="2:6" ht="12.75" customHeight="1" x14ac:dyDescent="0.2">
      <c r="B37" s="8"/>
      <c r="C37" s="8"/>
    </row>
    <row r="38" spans="2:6" ht="12.75" customHeight="1" x14ac:dyDescent="0.2">
      <c r="B38" s="8"/>
      <c r="C38" s="8"/>
    </row>
    <row r="40" spans="2:6" ht="12.75" customHeight="1" x14ac:dyDescent="0.2">
      <c r="B40" s="15"/>
      <c r="C40" s="15"/>
      <c r="D40" s="13"/>
    </row>
    <row r="41" spans="2:6" ht="12.75" customHeight="1" x14ac:dyDescent="0.2">
      <c r="B41" s="16"/>
      <c r="C41" s="16"/>
      <c r="D41" s="25"/>
      <c r="E41" s="16"/>
      <c r="F41" s="12"/>
    </row>
    <row r="42" spans="2:6" ht="12.75" customHeight="1" x14ac:dyDescent="0.2">
      <c r="B42" s="8"/>
      <c r="C42" s="8"/>
    </row>
    <row r="43" spans="2:6" ht="12.75" customHeight="1" x14ac:dyDescent="0.2">
      <c r="B43" s="8"/>
      <c r="C43" s="8"/>
    </row>
    <row r="44" spans="2:6" ht="12.75" customHeight="1" x14ac:dyDescent="0.2">
      <c r="B44" s="8"/>
      <c r="C44" s="8"/>
    </row>
    <row r="45" spans="2:6" ht="12.75" customHeight="1" x14ac:dyDescent="0.2">
      <c r="B45" s="8"/>
      <c r="C45" s="8"/>
    </row>
    <row r="47" spans="2:6" ht="12.75" customHeight="1" x14ac:dyDescent="0.2">
      <c r="B47" s="15"/>
      <c r="C47" s="15"/>
      <c r="D47" s="13"/>
    </row>
    <row r="48" spans="2:6" ht="12.75" customHeight="1" x14ac:dyDescent="0.2">
      <c r="B48" s="16"/>
      <c r="C48" s="16"/>
      <c r="D48" s="25"/>
      <c r="E48" s="16"/>
      <c r="F48" s="12"/>
    </row>
    <row r="49" spans="2:3" ht="12.75" customHeight="1" x14ac:dyDescent="0.2">
      <c r="B49" s="8"/>
      <c r="C49" s="8"/>
    </row>
    <row r="50" spans="2:3" ht="12.75" customHeight="1" x14ac:dyDescent="0.2">
      <c r="B50" s="8"/>
      <c r="C50" s="8"/>
    </row>
    <row r="51" spans="2:3" ht="12.75" customHeight="1" x14ac:dyDescent="0.2">
      <c r="B51" s="8"/>
      <c r="C51" s="8"/>
    </row>
  </sheetData>
  <mergeCells count="1">
    <mergeCell ref="I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34"/>
  <sheetViews>
    <sheetView workbookViewId="0">
      <selection activeCell="A2" sqref="A2"/>
    </sheetView>
  </sheetViews>
  <sheetFormatPr defaultColWidth="9.140625" defaultRowHeight="12.75" customHeight="1" x14ac:dyDescent="0.2"/>
  <cols>
    <col min="1" max="1" width="7.28515625" style="4" customWidth="1"/>
    <col min="2" max="2" width="14.5703125" style="5" bestFit="1" customWidth="1"/>
    <col min="3" max="3" width="4.42578125" style="5" bestFit="1" customWidth="1"/>
    <col min="4" max="4" width="10.140625" style="7" bestFit="1" customWidth="1"/>
    <col min="5" max="5" width="7.5703125" style="7" bestFit="1" customWidth="1"/>
    <col min="6" max="6" width="7.5703125" style="7" customWidth="1"/>
    <col min="7" max="7" width="13.140625" style="5" bestFit="1" customWidth="1"/>
    <col min="8" max="8" width="19" style="5" bestFit="1" customWidth="1"/>
    <col min="9" max="10" width="4.5703125" style="7" customWidth="1"/>
    <col min="11" max="11" width="3.7109375" style="7" customWidth="1"/>
    <col min="12" max="12" width="5.7109375" style="1" bestFit="1" customWidth="1"/>
    <col min="13" max="13" width="7.5703125" style="6" bestFit="1" customWidth="1"/>
    <col min="14" max="14" width="16.2851562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8" t="s">
        <v>190</v>
      </c>
      <c r="E1" s="28" t="s">
        <v>191</v>
      </c>
      <c r="F1" s="28" t="s">
        <v>225</v>
      </c>
      <c r="G1" s="26" t="s">
        <v>193</v>
      </c>
      <c r="H1" s="26" t="s">
        <v>204</v>
      </c>
      <c r="I1" s="29" t="s">
        <v>195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">
      <c r="A2" s="16"/>
      <c r="B2" s="9"/>
      <c r="C2" s="26"/>
      <c r="D2" s="26"/>
      <c r="E2" s="26"/>
      <c r="F2" s="26"/>
      <c r="G2" s="26"/>
      <c r="H2" s="26"/>
      <c r="I2" s="26">
        <v>1</v>
      </c>
      <c r="J2" s="16">
        <v>2</v>
      </c>
      <c r="K2" s="16">
        <v>3</v>
      </c>
      <c r="L2" s="16"/>
      <c r="M2" s="16"/>
      <c r="N2" s="16"/>
      <c r="T2" s="21"/>
      <c r="U2" s="21"/>
      <c r="V2" s="21"/>
    </row>
    <row r="3" spans="1:22" s="7" customFormat="1" ht="12.75" customHeight="1" x14ac:dyDescent="0.2">
      <c r="A3" s="11" t="s">
        <v>200</v>
      </c>
      <c r="B3" s="7" t="s">
        <v>307</v>
      </c>
      <c r="C3" s="9" t="s">
        <v>215</v>
      </c>
      <c r="D3" s="11" t="s">
        <v>276</v>
      </c>
      <c r="E3" s="11" t="s">
        <v>67</v>
      </c>
      <c r="F3" s="11" t="s">
        <v>55</v>
      </c>
      <c r="G3" s="9" t="s">
        <v>169</v>
      </c>
      <c r="H3" s="9" t="s">
        <v>205</v>
      </c>
      <c r="I3" s="3" t="s">
        <v>14</v>
      </c>
      <c r="J3" s="11" t="s">
        <v>14</v>
      </c>
      <c r="K3" s="3" t="s">
        <v>211</v>
      </c>
      <c r="L3" s="2" t="str">
        <f>"80,0"</f>
        <v>80,0</v>
      </c>
      <c r="M3" s="10" t="str">
        <f>"47,3120"</f>
        <v>47,3120</v>
      </c>
      <c r="N3" s="9" t="s">
        <v>68</v>
      </c>
    </row>
    <row r="4" spans="1:22" s="7" customFormat="1" ht="12.75" customHeight="1" x14ac:dyDescent="0.2">
      <c r="B4" s="5"/>
      <c r="C4" s="5"/>
      <c r="G4" s="5"/>
      <c r="H4" s="5"/>
      <c r="L4" s="1"/>
      <c r="M4" s="6"/>
      <c r="N4" s="5"/>
    </row>
    <row r="5" spans="1:22" ht="12.7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8"/>
      <c r="O5" s="20"/>
      <c r="P5" s="20"/>
      <c r="Q5" s="20"/>
      <c r="R5" s="20"/>
      <c r="S5" s="20"/>
    </row>
    <row r="8" spans="1:22" ht="12.75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8"/>
      <c r="O8" s="20"/>
      <c r="P8" s="20"/>
      <c r="Q8" s="20"/>
      <c r="R8" s="20"/>
      <c r="S8" s="20"/>
    </row>
    <row r="12" spans="1:22" ht="12.75" customHeight="1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18"/>
      <c r="O12" s="20"/>
      <c r="P12" s="20"/>
      <c r="Q12" s="20"/>
      <c r="R12" s="20"/>
      <c r="S12" s="20"/>
    </row>
    <row r="14" spans="1:22" ht="12.75" customHeight="1" x14ac:dyDescent="0.2">
      <c r="B14" s="13"/>
      <c r="C14" s="13"/>
      <c r="D14" s="14"/>
    </row>
    <row r="15" spans="1:22" ht="12.75" customHeight="1" x14ac:dyDescent="0.2"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9"/>
      <c r="M15" s="19"/>
      <c r="N15" s="18"/>
      <c r="O15" s="20"/>
      <c r="P15" s="20"/>
      <c r="Q15" s="20"/>
      <c r="R15" s="20"/>
      <c r="S15" s="20"/>
    </row>
    <row r="16" spans="1:22" ht="12.75" customHeight="1" x14ac:dyDescent="0.2">
      <c r="B16" s="16"/>
      <c r="C16" s="16"/>
      <c r="D16" s="16"/>
      <c r="E16" s="16"/>
      <c r="F16" s="12"/>
    </row>
    <row r="17" spans="2:19" ht="12.75" customHeight="1" x14ac:dyDescent="0.2">
      <c r="B17" s="8"/>
      <c r="C17" s="8"/>
    </row>
    <row r="18" spans="2:19" ht="12.75" customHeight="1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8"/>
      <c r="O18" s="20"/>
      <c r="P18" s="20"/>
      <c r="Q18" s="20"/>
      <c r="R18" s="20"/>
      <c r="S18" s="20"/>
    </row>
    <row r="21" spans="2:19" ht="12.7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18"/>
      <c r="O21" s="20"/>
      <c r="P21" s="20"/>
      <c r="Q21" s="20"/>
      <c r="R21" s="20"/>
      <c r="S21" s="20"/>
    </row>
    <row r="24" spans="2:19" ht="12.75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20"/>
      <c r="P24" s="20"/>
      <c r="Q24" s="20"/>
      <c r="R24" s="20"/>
      <c r="S24" s="20"/>
    </row>
    <row r="27" spans="2:19" ht="12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9"/>
      <c r="N27" s="18"/>
      <c r="O27" s="20"/>
      <c r="P27" s="20"/>
      <c r="Q27" s="20"/>
      <c r="R27" s="20"/>
      <c r="S27" s="20"/>
    </row>
    <row r="31" spans="2:19" ht="12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9"/>
      <c r="N31" s="18"/>
      <c r="O31" s="20"/>
      <c r="P31" s="20"/>
      <c r="Q31" s="20"/>
      <c r="R31" s="20"/>
      <c r="S31" s="20"/>
    </row>
    <row r="34" spans="2:19" ht="12.75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19"/>
      <c r="N34" s="18"/>
      <c r="O34" s="20"/>
      <c r="P34" s="20"/>
      <c r="Q34" s="20"/>
      <c r="R34" s="20"/>
      <c r="S34" s="20"/>
    </row>
  </sheetData>
  <mergeCells count="1">
    <mergeCell ref="I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2"/>
  <sheetViews>
    <sheetView workbookViewId="0">
      <selection activeCell="A2" sqref="A2"/>
    </sheetView>
  </sheetViews>
  <sheetFormatPr defaultColWidth="9.140625" defaultRowHeight="12.75" customHeight="1" x14ac:dyDescent="0.2"/>
  <cols>
    <col min="1" max="1" width="7.28515625" style="4" customWidth="1"/>
    <col min="2" max="2" width="19.5703125" style="5" customWidth="1"/>
    <col min="3" max="3" width="4.42578125" style="5" bestFit="1" customWidth="1"/>
    <col min="4" max="4" width="10.140625" style="5" bestFit="1" customWidth="1"/>
    <col min="5" max="5" width="7.5703125" style="7" bestFit="1" customWidth="1"/>
    <col min="6" max="6" width="7.5703125" style="7" customWidth="1"/>
    <col min="7" max="7" width="13.140625" style="5" bestFit="1" customWidth="1"/>
    <col min="8" max="8" width="19" style="5" bestFit="1" customWidth="1"/>
    <col min="9" max="11" width="5.5703125" style="7" customWidth="1"/>
    <col min="12" max="12" width="5.7109375" style="1" bestFit="1" customWidth="1"/>
    <col min="13" max="13" width="8.5703125" style="6" bestFit="1" customWidth="1"/>
    <col min="14" max="14" width="7.14062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7" t="s">
        <v>190</v>
      </c>
      <c r="E1" s="28" t="s">
        <v>191</v>
      </c>
      <c r="F1" s="28" t="s">
        <v>225</v>
      </c>
      <c r="G1" s="26" t="s">
        <v>193</v>
      </c>
      <c r="H1" s="26" t="s">
        <v>204</v>
      </c>
      <c r="I1" s="29" t="s">
        <v>195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5">
      <c r="A2" s="16"/>
      <c r="B2" s="26"/>
      <c r="C2" s="26"/>
      <c r="D2" s="25"/>
      <c r="E2" s="26"/>
      <c r="F2" s="26"/>
      <c r="G2" s="26"/>
      <c r="H2" s="26"/>
      <c r="I2" s="26">
        <v>1</v>
      </c>
      <c r="J2" s="16">
        <v>2</v>
      </c>
      <c r="K2" s="16">
        <v>3</v>
      </c>
      <c r="L2" s="16"/>
      <c r="M2" s="16"/>
      <c r="N2" s="16"/>
      <c r="T2" s="21"/>
      <c r="U2" s="21"/>
      <c r="V2" s="21"/>
    </row>
    <row r="3" spans="1:22" s="7" customFormat="1" ht="12.75" customHeight="1" x14ac:dyDescent="0.2">
      <c r="A3" s="11" t="s">
        <v>200</v>
      </c>
      <c r="B3" s="9" t="s">
        <v>308</v>
      </c>
      <c r="C3" s="9" t="s">
        <v>214</v>
      </c>
      <c r="D3" s="9" t="s">
        <v>246</v>
      </c>
      <c r="E3" s="11" t="s">
        <v>33</v>
      </c>
      <c r="F3" s="11" t="s">
        <v>28</v>
      </c>
      <c r="G3" s="9" t="s">
        <v>175</v>
      </c>
      <c r="H3" s="9" t="s">
        <v>205</v>
      </c>
      <c r="I3" s="11" t="s">
        <v>32</v>
      </c>
      <c r="J3" s="11" t="s">
        <v>31</v>
      </c>
      <c r="K3" s="11" t="s">
        <v>27</v>
      </c>
      <c r="L3" s="2" t="str">
        <f>"117,5"</f>
        <v>117,5</v>
      </c>
      <c r="M3" s="10" t="str">
        <f>"98,9526"</f>
        <v>98,9526</v>
      </c>
      <c r="N3" s="9"/>
    </row>
    <row r="4" spans="1:22" ht="12.75" customHeight="1" x14ac:dyDescent="0.2">
      <c r="A4" s="30">
        <v>1</v>
      </c>
      <c r="B4" s="22" t="s">
        <v>305</v>
      </c>
      <c r="C4" s="9" t="s">
        <v>215</v>
      </c>
      <c r="D4" s="9" t="s">
        <v>244</v>
      </c>
      <c r="E4" s="11" t="s">
        <v>30</v>
      </c>
      <c r="F4" s="11" t="s">
        <v>26</v>
      </c>
      <c r="G4" s="9" t="s">
        <v>173</v>
      </c>
      <c r="H4" s="9" t="s">
        <v>205</v>
      </c>
      <c r="I4" s="3" t="s">
        <v>29</v>
      </c>
      <c r="J4" s="11" t="s">
        <v>29</v>
      </c>
      <c r="K4" s="11" t="s">
        <v>25</v>
      </c>
      <c r="L4" s="2" t="str">
        <f>"285,0"</f>
        <v>285,0</v>
      </c>
      <c r="M4" s="10" t="str">
        <f>"161,8230"</f>
        <v>161,8230</v>
      </c>
      <c r="N4" s="9"/>
    </row>
    <row r="5" spans="1:22" ht="12.75" customHeight="1" x14ac:dyDescent="0.2">
      <c r="A5" s="30">
        <v>1</v>
      </c>
      <c r="B5" s="22" t="s">
        <v>305</v>
      </c>
      <c r="C5" s="9" t="s">
        <v>215</v>
      </c>
      <c r="D5" s="9" t="s">
        <v>244</v>
      </c>
      <c r="E5" s="11" t="s">
        <v>30</v>
      </c>
      <c r="F5" s="11" t="s">
        <v>26</v>
      </c>
      <c r="G5" s="9" t="s">
        <v>173</v>
      </c>
      <c r="H5" s="9" t="s">
        <v>207</v>
      </c>
      <c r="I5" s="3" t="s">
        <v>29</v>
      </c>
      <c r="J5" s="11" t="s">
        <v>29</v>
      </c>
      <c r="K5" s="11" t="s">
        <v>25</v>
      </c>
      <c r="L5" s="2" t="str">
        <f>"285,0"</f>
        <v>285,0</v>
      </c>
      <c r="M5" s="10" t="str">
        <f>"170,7233"</f>
        <v>170,7233</v>
      </c>
      <c r="N5" s="9"/>
    </row>
    <row r="6" spans="1:22" ht="12.75" customHeight="1" x14ac:dyDescent="0.2">
      <c r="B6" s="18"/>
      <c r="C6" s="18"/>
      <c r="E6" s="18"/>
      <c r="F6" s="18"/>
      <c r="G6" s="18"/>
      <c r="H6" s="18"/>
      <c r="I6" s="18"/>
      <c r="J6" s="18"/>
      <c r="K6" s="18"/>
      <c r="L6" s="19"/>
      <c r="M6" s="19"/>
      <c r="N6" s="18"/>
      <c r="O6" s="20"/>
      <c r="P6" s="20"/>
      <c r="Q6" s="20"/>
      <c r="R6" s="20"/>
      <c r="S6" s="20"/>
    </row>
    <row r="10" spans="1:22" ht="12.75" customHeight="1" x14ac:dyDescent="0.2">
      <c r="B10" s="18"/>
      <c r="C10" s="18"/>
      <c r="E10" s="18"/>
      <c r="F10" s="18"/>
      <c r="G10" s="18"/>
      <c r="H10" s="18"/>
      <c r="I10" s="18"/>
      <c r="J10" s="18"/>
      <c r="K10" s="18"/>
      <c r="L10" s="19"/>
      <c r="M10" s="19"/>
      <c r="N10" s="18"/>
      <c r="O10" s="20"/>
      <c r="P10" s="20"/>
      <c r="Q10" s="20"/>
      <c r="R10" s="20"/>
      <c r="S10" s="20"/>
    </row>
    <row r="13" spans="1:22" ht="12.75" customHeight="1" x14ac:dyDescent="0.2">
      <c r="B13" s="18"/>
      <c r="C13" s="18"/>
      <c r="E13" s="18"/>
      <c r="F13" s="18"/>
      <c r="G13" s="18"/>
      <c r="H13" s="18"/>
      <c r="I13" s="18"/>
      <c r="J13" s="18"/>
      <c r="K13" s="18"/>
      <c r="L13" s="19"/>
      <c r="M13" s="19"/>
      <c r="N13" s="18"/>
      <c r="O13" s="20"/>
      <c r="P13" s="20"/>
      <c r="Q13" s="20"/>
      <c r="R13" s="20"/>
      <c r="S13" s="20"/>
    </row>
    <row r="16" spans="1:22" ht="12.75" customHeight="1" x14ac:dyDescent="0.2">
      <c r="B16" s="17"/>
      <c r="C16" s="17"/>
      <c r="D16" s="13"/>
      <c r="E16" s="18"/>
      <c r="F16" s="18"/>
      <c r="G16" s="18"/>
      <c r="H16" s="18"/>
      <c r="I16" s="18"/>
      <c r="J16" s="18"/>
      <c r="K16" s="18"/>
      <c r="L16" s="19"/>
      <c r="M16" s="19"/>
      <c r="N16" s="18"/>
      <c r="O16" s="20"/>
      <c r="P16" s="20"/>
      <c r="Q16" s="20"/>
      <c r="R16" s="20"/>
      <c r="S16" s="20"/>
    </row>
    <row r="17" spans="2:19" ht="12.75" customHeight="1" x14ac:dyDescent="0.2">
      <c r="B17" s="15"/>
      <c r="C17" s="15"/>
      <c r="D17" s="13"/>
    </row>
    <row r="18" spans="2:19" ht="12.75" customHeight="1" x14ac:dyDescent="0.2">
      <c r="B18" s="16"/>
      <c r="C18" s="16"/>
      <c r="D18" s="25"/>
      <c r="E18" s="16"/>
      <c r="F18" s="12"/>
    </row>
    <row r="19" spans="2:19" ht="12.75" customHeight="1" x14ac:dyDescent="0.2">
      <c r="B19" s="18"/>
      <c r="C19" s="18"/>
      <c r="E19" s="18"/>
      <c r="F19" s="18"/>
      <c r="G19" s="18"/>
      <c r="H19" s="18"/>
      <c r="I19" s="18"/>
      <c r="J19" s="18"/>
      <c r="K19" s="18"/>
      <c r="L19" s="19"/>
      <c r="M19" s="19"/>
      <c r="N19" s="18"/>
      <c r="O19" s="20"/>
      <c r="P19" s="20"/>
      <c r="Q19" s="20"/>
      <c r="R19" s="20"/>
      <c r="S19" s="20"/>
    </row>
    <row r="22" spans="2:19" ht="12.75" customHeight="1" x14ac:dyDescent="0.2">
      <c r="B22" s="17"/>
      <c r="C22" s="17"/>
      <c r="D22" s="13"/>
      <c r="E22" s="18"/>
      <c r="F22" s="18"/>
      <c r="G22" s="18"/>
      <c r="H22" s="18"/>
      <c r="I22" s="18"/>
      <c r="J22" s="18"/>
      <c r="K22" s="18"/>
      <c r="L22" s="19"/>
      <c r="M22" s="19"/>
      <c r="N22" s="18"/>
      <c r="O22" s="20"/>
      <c r="P22" s="20"/>
      <c r="Q22" s="20"/>
      <c r="R22" s="20"/>
      <c r="S22" s="20"/>
    </row>
    <row r="23" spans="2:19" ht="12.75" customHeight="1" x14ac:dyDescent="0.2">
      <c r="B23" s="15"/>
      <c r="C23" s="15"/>
      <c r="D23" s="13"/>
    </row>
    <row r="24" spans="2:19" ht="12.75" customHeight="1" x14ac:dyDescent="0.2">
      <c r="B24" s="16"/>
      <c r="C24" s="16"/>
      <c r="D24" s="25"/>
      <c r="E24" s="16"/>
      <c r="F24" s="12"/>
    </row>
    <row r="25" spans="2:19" ht="12.75" customHeight="1" x14ac:dyDescent="0.2">
      <c r="B25" s="18"/>
      <c r="C25" s="18"/>
      <c r="E25" s="18"/>
      <c r="F25" s="18"/>
      <c r="G25" s="18"/>
      <c r="H25" s="18"/>
      <c r="I25" s="18"/>
      <c r="J25" s="18"/>
      <c r="K25" s="18"/>
      <c r="L25" s="19"/>
      <c r="M25" s="19"/>
      <c r="N25" s="18"/>
      <c r="O25" s="20"/>
      <c r="P25" s="20"/>
      <c r="Q25" s="20"/>
      <c r="R25" s="20"/>
      <c r="S25" s="20"/>
    </row>
    <row r="27" spans="2:19" ht="12.75" customHeight="1" x14ac:dyDescent="0.2">
      <c r="B27" s="15"/>
      <c r="C27" s="15"/>
      <c r="D27" s="13"/>
    </row>
    <row r="28" spans="2:19" ht="12.75" customHeight="1" x14ac:dyDescent="0.2">
      <c r="B28" s="16"/>
      <c r="C28" s="16"/>
      <c r="D28" s="25"/>
      <c r="E28" s="16"/>
      <c r="F28" s="12"/>
    </row>
    <row r="29" spans="2:19" ht="12.75" customHeight="1" x14ac:dyDescent="0.2">
      <c r="B29" s="18"/>
      <c r="C29" s="18"/>
      <c r="E29" s="18"/>
      <c r="F29" s="18"/>
      <c r="G29" s="18"/>
      <c r="H29" s="18"/>
      <c r="I29" s="18"/>
      <c r="J29" s="18"/>
      <c r="K29" s="18"/>
      <c r="L29" s="19"/>
      <c r="M29" s="19"/>
      <c r="N29" s="18"/>
      <c r="O29" s="20"/>
      <c r="P29" s="20"/>
      <c r="Q29" s="20"/>
      <c r="R29" s="20"/>
      <c r="S29" s="20"/>
    </row>
    <row r="32" spans="2:19" ht="12.75" customHeight="1" x14ac:dyDescent="0.2">
      <c r="B32" s="18"/>
      <c r="C32" s="18"/>
      <c r="E32" s="18"/>
      <c r="F32" s="18"/>
      <c r="G32" s="18"/>
      <c r="H32" s="18"/>
      <c r="I32" s="18"/>
      <c r="J32" s="18"/>
      <c r="K32" s="18"/>
      <c r="L32" s="19"/>
      <c r="M32" s="19"/>
      <c r="N32" s="18"/>
      <c r="O32" s="20"/>
      <c r="P32" s="20"/>
      <c r="Q32" s="20"/>
      <c r="R32" s="20"/>
      <c r="S32" s="20"/>
    </row>
  </sheetData>
  <mergeCells count="1">
    <mergeCell ref="I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28"/>
  <sheetViews>
    <sheetView workbookViewId="0">
      <selection activeCell="A3" sqref="A3"/>
    </sheetView>
  </sheetViews>
  <sheetFormatPr defaultColWidth="9.140625" defaultRowHeight="12.75" customHeight="1" x14ac:dyDescent="0.2"/>
  <cols>
    <col min="1" max="1" width="7.28515625" style="4" customWidth="1"/>
    <col min="2" max="2" width="19.5703125" style="5" bestFit="1" customWidth="1"/>
    <col min="3" max="3" width="4.42578125" style="5" bestFit="1" customWidth="1"/>
    <col min="4" max="4" width="10.140625" style="5" bestFit="1" customWidth="1"/>
    <col min="5" max="5" width="7.5703125" style="7" bestFit="1" customWidth="1"/>
    <col min="6" max="6" width="7.5703125" style="7" customWidth="1"/>
    <col min="7" max="7" width="13.140625" style="5" bestFit="1" customWidth="1"/>
    <col min="8" max="8" width="19" style="5" bestFit="1" customWidth="1"/>
    <col min="9" max="11" width="4.5703125" style="7" customWidth="1"/>
    <col min="12" max="12" width="5.7109375" style="1" bestFit="1" customWidth="1"/>
    <col min="13" max="13" width="7.5703125" style="6" bestFit="1" customWidth="1"/>
    <col min="14" max="14" width="7.14062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7" t="s">
        <v>190</v>
      </c>
      <c r="E1" s="28" t="s">
        <v>191</v>
      </c>
      <c r="F1" s="28" t="s">
        <v>225</v>
      </c>
      <c r="G1" s="26" t="s">
        <v>193</v>
      </c>
      <c r="H1" s="26" t="s">
        <v>204</v>
      </c>
      <c r="I1" s="29" t="s">
        <v>195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5">
      <c r="A2" s="16"/>
      <c r="B2" s="26"/>
      <c r="C2" s="26"/>
      <c r="D2" s="25"/>
      <c r="E2" s="26"/>
      <c r="F2" s="26"/>
      <c r="G2" s="26"/>
      <c r="H2" s="26"/>
      <c r="I2" s="26">
        <v>1</v>
      </c>
      <c r="J2" s="16">
        <v>2</v>
      </c>
      <c r="K2" s="16">
        <v>3</v>
      </c>
      <c r="L2" s="16"/>
      <c r="M2" s="16"/>
      <c r="N2" s="16"/>
      <c r="T2" s="21"/>
      <c r="U2" s="21"/>
      <c r="V2" s="21"/>
    </row>
    <row r="3" spans="1:22" s="7" customFormat="1" ht="12.75" customHeight="1" x14ac:dyDescent="0.2">
      <c r="A3" s="11" t="s">
        <v>200</v>
      </c>
      <c r="B3" s="9" t="s">
        <v>292</v>
      </c>
      <c r="C3" s="9" t="s">
        <v>215</v>
      </c>
      <c r="D3" s="9" t="s">
        <v>232</v>
      </c>
      <c r="E3" s="11" t="s">
        <v>56</v>
      </c>
      <c r="F3" s="11" t="s">
        <v>37</v>
      </c>
      <c r="G3" s="9" t="s">
        <v>166</v>
      </c>
      <c r="H3" s="9" t="s">
        <v>205</v>
      </c>
      <c r="I3" s="11" t="s">
        <v>40</v>
      </c>
      <c r="J3" s="11" t="s">
        <v>57</v>
      </c>
      <c r="K3" s="3" t="s">
        <v>58</v>
      </c>
      <c r="L3" s="2" t="str">
        <f>"47,5"</f>
        <v>47,5</v>
      </c>
      <c r="M3" s="10" t="str">
        <f>"30,3240"</f>
        <v>30,3240</v>
      </c>
      <c r="N3" s="9"/>
    </row>
    <row r="4" spans="1:22" ht="12.75" customHeight="1" x14ac:dyDescent="0.2">
      <c r="A4" s="30">
        <v>1</v>
      </c>
      <c r="B4" s="9" t="s">
        <v>293</v>
      </c>
      <c r="C4" s="9" t="s">
        <v>215</v>
      </c>
      <c r="D4" s="9" t="s">
        <v>233</v>
      </c>
      <c r="E4" s="11" t="s">
        <v>59</v>
      </c>
      <c r="F4" s="11" t="s">
        <v>55</v>
      </c>
      <c r="G4" s="9" t="s">
        <v>166</v>
      </c>
      <c r="H4" s="9" t="s">
        <v>205</v>
      </c>
      <c r="I4" s="11" t="s">
        <v>53</v>
      </c>
      <c r="J4" s="11" t="s">
        <v>7</v>
      </c>
      <c r="K4" s="3" t="s">
        <v>8</v>
      </c>
      <c r="L4" s="2" t="str">
        <f>"65,0"</f>
        <v>65,0</v>
      </c>
      <c r="M4" s="10" t="str">
        <f>"38,2525"</f>
        <v>38,2525</v>
      </c>
      <c r="N4" s="9"/>
    </row>
    <row r="5" spans="1:22" ht="12.75" customHeight="1" x14ac:dyDescent="0.2">
      <c r="A5" s="30">
        <v>1</v>
      </c>
      <c r="B5" s="9" t="s">
        <v>309</v>
      </c>
      <c r="C5" s="9" t="s">
        <v>215</v>
      </c>
      <c r="D5" s="9" t="s">
        <v>277</v>
      </c>
      <c r="E5" s="11" t="s">
        <v>60</v>
      </c>
      <c r="F5" s="11" t="s">
        <v>55</v>
      </c>
      <c r="G5" s="9" t="s">
        <v>176</v>
      </c>
      <c r="H5" s="9" t="s">
        <v>207</v>
      </c>
      <c r="I5" s="11" t="s">
        <v>2</v>
      </c>
      <c r="J5" s="3" t="s">
        <v>58</v>
      </c>
      <c r="K5" s="11" t="s">
        <v>58</v>
      </c>
      <c r="L5" s="2" t="str">
        <f>"52,5"</f>
        <v>52,5</v>
      </c>
      <c r="M5" s="10" t="str">
        <f>"31,1838"</f>
        <v>31,1838</v>
      </c>
      <c r="N5" s="9"/>
    </row>
    <row r="6" spans="1:22" ht="12.75" customHeight="1" x14ac:dyDescent="0.2">
      <c r="A6" s="30">
        <v>1</v>
      </c>
      <c r="B6" s="9" t="s">
        <v>310</v>
      </c>
      <c r="C6" s="9" t="s">
        <v>215</v>
      </c>
      <c r="D6" s="9" t="s">
        <v>247</v>
      </c>
      <c r="E6" s="11" t="s">
        <v>36</v>
      </c>
      <c r="F6" s="11" t="s">
        <v>35</v>
      </c>
      <c r="G6" s="9" t="s">
        <v>177</v>
      </c>
      <c r="H6" s="9" t="s">
        <v>205</v>
      </c>
      <c r="I6" s="11" t="s">
        <v>6</v>
      </c>
      <c r="J6" s="11" t="s">
        <v>8</v>
      </c>
      <c r="K6" s="11" t="s">
        <v>3</v>
      </c>
      <c r="L6" s="2" t="str">
        <f>"75,0"</f>
        <v>75,0</v>
      </c>
      <c r="M6" s="10" t="str">
        <f>"42,2250"</f>
        <v>42,2250</v>
      </c>
      <c r="N6" s="9"/>
    </row>
    <row r="7" spans="1:22" ht="12.75" customHeight="1" x14ac:dyDescent="0.2">
      <c r="A7" s="30">
        <v>1</v>
      </c>
      <c r="B7" s="9" t="s">
        <v>306</v>
      </c>
      <c r="C7" s="9" t="s">
        <v>215</v>
      </c>
      <c r="D7" s="9" t="s">
        <v>245</v>
      </c>
      <c r="E7" s="11" t="s">
        <v>61</v>
      </c>
      <c r="F7" s="11" t="s">
        <v>24</v>
      </c>
      <c r="G7" s="9" t="s">
        <v>174</v>
      </c>
      <c r="H7" s="9" t="s">
        <v>205</v>
      </c>
      <c r="I7" s="11" t="s">
        <v>16</v>
      </c>
      <c r="J7" s="3" t="s">
        <v>6</v>
      </c>
      <c r="K7" s="3" t="s">
        <v>211</v>
      </c>
      <c r="L7" s="2" t="str">
        <f>"40,0"</f>
        <v>40,0</v>
      </c>
      <c r="M7" s="10" t="str">
        <f>"21,2000"</f>
        <v>21,2000</v>
      </c>
      <c r="N7" s="9"/>
    </row>
    <row r="9" spans="1:22" ht="12.75" customHeight="1" x14ac:dyDescent="0.2">
      <c r="B9" s="18"/>
      <c r="C9" s="18"/>
      <c r="E9" s="18"/>
      <c r="F9" s="18"/>
      <c r="G9" s="18"/>
      <c r="H9" s="18"/>
      <c r="I9" s="18"/>
      <c r="J9" s="18"/>
      <c r="K9" s="18"/>
      <c r="L9" s="19"/>
      <c r="M9" s="19"/>
      <c r="N9" s="18"/>
      <c r="O9" s="20"/>
      <c r="P9" s="20"/>
      <c r="Q9" s="20"/>
      <c r="R9" s="20"/>
      <c r="S9" s="20"/>
    </row>
    <row r="12" spans="1:22" ht="12.75" customHeight="1" x14ac:dyDescent="0.2">
      <c r="B12" s="18"/>
      <c r="C12" s="18"/>
      <c r="E12" s="18"/>
      <c r="F12" s="18"/>
      <c r="G12" s="18"/>
      <c r="H12" s="18"/>
      <c r="I12" s="18"/>
      <c r="J12" s="18"/>
      <c r="K12" s="18"/>
      <c r="L12" s="19"/>
      <c r="M12" s="19"/>
      <c r="N12" s="18"/>
      <c r="O12" s="20"/>
      <c r="P12" s="20"/>
      <c r="Q12" s="20"/>
      <c r="R12" s="20"/>
      <c r="S12" s="20"/>
    </row>
    <row r="15" spans="1:22" ht="12.75" customHeight="1" x14ac:dyDescent="0.2">
      <c r="B15" s="18"/>
      <c r="C15" s="18"/>
      <c r="E15" s="18"/>
      <c r="F15" s="18"/>
      <c r="G15" s="18"/>
      <c r="H15" s="18"/>
      <c r="I15" s="18"/>
      <c r="J15" s="18"/>
      <c r="K15" s="18"/>
      <c r="L15" s="19"/>
      <c r="M15" s="19"/>
      <c r="N15" s="18"/>
      <c r="O15" s="20"/>
      <c r="P15" s="20"/>
      <c r="Q15" s="20"/>
      <c r="R15" s="20"/>
      <c r="S15" s="20"/>
    </row>
    <row r="18" spans="2:19" ht="12.75" customHeight="1" x14ac:dyDescent="0.2">
      <c r="B18" s="17"/>
      <c r="C18" s="17"/>
      <c r="D18" s="13"/>
      <c r="E18" s="18"/>
      <c r="F18" s="18"/>
      <c r="G18" s="18"/>
      <c r="H18" s="18"/>
      <c r="I18" s="18"/>
      <c r="J18" s="18"/>
      <c r="K18" s="18"/>
      <c r="L18" s="19"/>
      <c r="M18" s="19"/>
      <c r="N18" s="18"/>
      <c r="O18" s="20"/>
      <c r="P18" s="20"/>
      <c r="Q18" s="20"/>
      <c r="R18" s="20"/>
      <c r="S18" s="20"/>
    </row>
    <row r="19" spans="2:19" ht="12.75" customHeight="1" x14ac:dyDescent="0.2">
      <c r="B19" s="15"/>
      <c r="C19" s="15"/>
      <c r="D19" s="13"/>
    </row>
    <row r="20" spans="2:19" ht="12.75" customHeight="1" x14ac:dyDescent="0.2">
      <c r="B20" s="16"/>
      <c r="C20" s="16"/>
      <c r="D20" s="25"/>
      <c r="E20" s="16"/>
      <c r="F20" s="12"/>
    </row>
    <row r="21" spans="2:19" ht="12.75" customHeight="1" x14ac:dyDescent="0.2">
      <c r="B21" s="18"/>
      <c r="C21" s="18"/>
      <c r="E21" s="18"/>
      <c r="F21" s="18"/>
      <c r="G21" s="18"/>
      <c r="H21" s="18"/>
      <c r="I21" s="18"/>
      <c r="J21" s="18"/>
      <c r="K21" s="18"/>
      <c r="L21" s="19"/>
      <c r="M21" s="19"/>
      <c r="N21" s="18"/>
      <c r="O21" s="20"/>
      <c r="P21" s="20"/>
      <c r="Q21" s="20"/>
      <c r="R21" s="20"/>
      <c r="S21" s="20"/>
    </row>
    <row r="22" spans="2:19" ht="12.75" customHeight="1" x14ac:dyDescent="0.2">
      <c r="B22" s="8"/>
      <c r="C22" s="8"/>
    </row>
    <row r="23" spans="2:19" ht="12.75" customHeight="1" x14ac:dyDescent="0.2">
      <c r="B23" s="8"/>
      <c r="C23" s="8"/>
    </row>
    <row r="24" spans="2:19" ht="12.75" customHeight="1" x14ac:dyDescent="0.2">
      <c r="B24" s="8"/>
      <c r="C24" s="8"/>
    </row>
    <row r="25" spans="2:19" ht="12.75" customHeight="1" x14ac:dyDescent="0.2">
      <c r="B25" s="18"/>
      <c r="C25" s="18"/>
      <c r="E25" s="18"/>
      <c r="F25" s="18"/>
      <c r="G25" s="18"/>
      <c r="H25" s="18"/>
      <c r="I25" s="18"/>
      <c r="J25" s="18"/>
      <c r="K25" s="18"/>
      <c r="L25" s="19"/>
      <c r="M25" s="19"/>
      <c r="N25" s="18"/>
      <c r="O25" s="20"/>
      <c r="P25" s="20"/>
      <c r="Q25" s="20"/>
      <c r="R25" s="20"/>
      <c r="S25" s="20"/>
    </row>
    <row r="26" spans="2:19" ht="12.75" customHeight="1" x14ac:dyDescent="0.2">
      <c r="B26" s="15"/>
      <c r="C26" s="15"/>
      <c r="D26" s="13"/>
    </row>
    <row r="27" spans="2:19" ht="12.75" customHeight="1" x14ac:dyDescent="0.2">
      <c r="B27" s="16"/>
      <c r="C27" s="16"/>
      <c r="D27" s="25"/>
      <c r="E27" s="16"/>
      <c r="F27" s="12"/>
    </row>
    <row r="28" spans="2:19" ht="12.75" customHeight="1" x14ac:dyDescent="0.2">
      <c r="B28" s="18"/>
      <c r="C28" s="18"/>
      <c r="E28" s="18"/>
      <c r="F28" s="18"/>
      <c r="G28" s="18"/>
      <c r="H28" s="18"/>
      <c r="I28" s="18"/>
      <c r="J28" s="18"/>
      <c r="K28" s="18"/>
      <c r="L28" s="19"/>
      <c r="M28" s="19"/>
      <c r="N28" s="18"/>
      <c r="O28" s="20"/>
      <c r="P28" s="20"/>
      <c r="Q28" s="20"/>
      <c r="R28" s="20"/>
      <c r="S28" s="20"/>
    </row>
  </sheetData>
  <mergeCells count="1">
    <mergeCell ref="I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58"/>
  <sheetViews>
    <sheetView workbookViewId="0">
      <selection activeCell="B8" sqref="B8"/>
    </sheetView>
  </sheetViews>
  <sheetFormatPr defaultColWidth="9.140625" defaultRowHeight="12.75" customHeight="1" x14ac:dyDescent="0.2"/>
  <cols>
    <col min="1" max="1" width="7.28515625" style="4" customWidth="1"/>
    <col min="2" max="2" width="20.140625" style="5" bestFit="1" customWidth="1"/>
    <col min="3" max="3" width="4.42578125" style="5" bestFit="1" customWidth="1"/>
    <col min="4" max="4" width="10.140625" style="5" bestFit="1" customWidth="1"/>
    <col min="5" max="5" width="7.5703125" style="7" bestFit="1" customWidth="1"/>
    <col min="6" max="6" width="7.5703125" style="7" customWidth="1"/>
    <col min="7" max="7" width="13.140625" style="5" bestFit="1" customWidth="1"/>
    <col min="8" max="8" width="19" style="5" bestFit="1" customWidth="1"/>
    <col min="9" max="11" width="5.5703125" style="7" customWidth="1"/>
    <col min="12" max="12" width="5.7109375" style="1" bestFit="1" customWidth="1"/>
    <col min="13" max="13" width="8.5703125" style="6" bestFit="1" customWidth="1"/>
    <col min="14" max="14" width="16.2851562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7" t="s">
        <v>190</v>
      </c>
      <c r="E1" s="40" t="s">
        <v>191</v>
      </c>
      <c r="F1" s="40" t="s">
        <v>225</v>
      </c>
      <c r="G1" s="26" t="s">
        <v>193</v>
      </c>
      <c r="H1" s="26" t="s">
        <v>204</v>
      </c>
      <c r="I1" s="29" t="s">
        <v>196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5">
      <c r="A2" s="16"/>
      <c r="B2" s="26"/>
      <c r="C2" s="26"/>
      <c r="D2" s="25"/>
      <c r="E2" s="16"/>
      <c r="F2" s="16"/>
      <c r="G2" s="26"/>
      <c r="H2" s="26"/>
      <c r="I2" s="26">
        <v>1</v>
      </c>
      <c r="J2" s="16">
        <v>2</v>
      </c>
      <c r="K2" s="16">
        <v>3</v>
      </c>
      <c r="L2" s="16"/>
      <c r="M2" s="16"/>
      <c r="N2" s="16"/>
      <c r="T2" s="21"/>
      <c r="U2" s="21"/>
      <c r="V2" s="21"/>
    </row>
    <row r="3" spans="1:22" s="7" customFormat="1" ht="12.75" customHeight="1" x14ac:dyDescent="0.2">
      <c r="A3" s="45">
        <v>1</v>
      </c>
      <c r="B3" s="9" t="s">
        <v>299</v>
      </c>
      <c r="C3" s="9" t="s">
        <v>214</v>
      </c>
      <c r="D3" s="9" t="s">
        <v>239</v>
      </c>
      <c r="E3" s="11" t="s">
        <v>116</v>
      </c>
      <c r="F3" s="45">
        <v>52</v>
      </c>
      <c r="G3" s="9" t="s">
        <v>168</v>
      </c>
      <c r="H3" s="9" t="s">
        <v>216</v>
      </c>
      <c r="I3" s="11" t="s">
        <v>76</v>
      </c>
      <c r="J3" s="11" t="s">
        <v>66</v>
      </c>
      <c r="K3" s="11" t="s">
        <v>18</v>
      </c>
      <c r="L3" s="2" t="str">
        <f>"115,0"</f>
        <v>115,0</v>
      </c>
      <c r="M3" s="10" t="str">
        <f>"221,5206"</f>
        <v>221,5206</v>
      </c>
      <c r="N3" s="9"/>
    </row>
    <row r="4" spans="1:22" ht="12.75" customHeight="1" x14ac:dyDescent="0.2">
      <c r="A4" s="45">
        <v>1</v>
      </c>
      <c r="B4" s="9" t="s">
        <v>311</v>
      </c>
      <c r="C4" s="9" t="s">
        <v>214</v>
      </c>
      <c r="D4" s="9" t="s">
        <v>248</v>
      </c>
      <c r="E4" s="11" t="s">
        <v>126</v>
      </c>
      <c r="F4" s="45">
        <v>67.5</v>
      </c>
      <c r="G4" s="9" t="s">
        <v>169</v>
      </c>
      <c r="H4" s="9" t="s">
        <v>205</v>
      </c>
      <c r="I4" s="11" t="s">
        <v>76</v>
      </c>
      <c r="J4" s="3" t="s">
        <v>66</v>
      </c>
      <c r="K4" s="11" t="s">
        <v>66</v>
      </c>
      <c r="L4" s="2" t="str">
        <f>"110,0"</f>
        <v>110,0</v>
      </c>
      <c r="M4" s="10" t="str">
        <f>"87,4280"</f>
        <v>87,4280</v>
      </c>
      <c r="N4" s="9"/>
    </row>
    <row r="5" spans="1:22" ht="12.75" customHeight="1" x14ac:dyDescent="0.2">
      <c r="A5" s="45">
        <v>1</v>
      </c>
      <c r="B5" s="9" t="s">
        <v>285</v>
      </c>
      <c r="C5" s="9" t="s">
        <v>214</v>
      </c>
      <c r="D5" s="9" t="s">
        <v>227</v>
      </c>
      <c r="E5" s="11" t="s">
        <v>15</v>
      </c>
      <c r="F5" s="45">
        <v>67.5</v>
      </c>
      <c r="G5" s="9" t="s">
        <v>166</v>
      </c>
      <c r="H5" s="9" t="s">
        <v>207</v>
      </c>
      <c r="I5" s="11" t="s">
        <v>8</v>
      </c>
      <c r="J5" s="11" t="s">
        <v>4</v>
      </c>
      <c r="K5" s="3" t="s">
        <v>75</v>
      </c>
      <c r="L5" s="2" t="str">
        <f>"85,0"</f>
        <v>85,0</v>
      </c>
      <c r="M5" s="10" t="str">
        <f>"68,4420"</f>
        <v>68,4420</v>
      </c>
      <c r="N5" s="9"/>
    </row>
    <row r="6" spans="1:22" ht="12.75" customHeight="1" x14ac:dyDescent="0.2">
      <c r="A6" s="45">
        <v>1</v>
      </c>
      <c r="B6" s="9" t="s">
        <v>312</v>
      </c>
      <c r="C6" s="22" t="s">
        <v>215</v>
      </c>
      <c r="D6" s="9" t="s">
        <v>278</v>
      </c>
      <c r="E6" s="11" t="s">
        <v>127</v>
      </c>
      <c r="F6" s="45">
        <v>75</v>
      </c>
      <c r="G6" s="9" t="s">
        <v>180</v>
      </c>
      <c r="H6" s="9" t="s">
        <v>206</v>
      </c>
      <c r="I6" s="3" t="s">
        <v>128</v>
      </c>
      <c r="J6" s="11" t="s">
        <v>128</v>
      </c>
      <c r="K6" s="3" t="s">
        <v>129</v>
      </c>
      <c r="L6" s="2" t="str">
        <f>"265,0"</f>
        <v>265,0</v>
      </c>
      <c r="M6" s="10" t="str">
        <f>"176,4635"</f>
        <v>176,4635</v>
      </c>
      <c r="N6" s="9"/>
    </row>
    <row r="7" spans="1:22" ht="12.75" customHeight="1" x14ac:dyDescent="0.2">
      <c r="A7" s="45">
        <v>1</v>
      </c>
      <c r="B7" s="9" t="s">
        <v>302</v>
      </c>
      <c r="C7" s="22" t="s">
        <v>215</v>
      </c>
      <c r="D7" s="9" t="s">
        <v>242</v>
      </c>
      <c r="E7" s="11" t="s">
        <v>5</v>
      </c>
      <c r="F7" s="45">
        <v>75</v>
      </c>
      <c r="G7" s="9" t="s">
        <v>171</v>
      </c>
      <c r="H7" s="9" t="s">
        <v>217</v>
      </c>
      <c r="I7" s="11" t="s">
        <v>21</v>
      </c>
      <c r="J7" s="11" t="s">
        <v>45</v>
      </c>
      <c r="K7" s="46">
        <v>0</v>
      </c>
      <c r="L7" s="2" t="str">
        <f>"140,0"</f>
        <v>140,0</v>
      </c>
      <c r="M7" s="10" t="str">
        <f>"176,5036"</f>
        <v>176,5036</v>
      </c>
      <c r="N7" s="9"/>
    </row>
    <row r="8" spans="1:22" ht="12.75" customHeight="1" x14ac:dyDescent="0.2">
      <c r="A8" s="45">
        <v>1</v>
      </c>
      <c r="B8" s="9" t="s">
        <v>292</v>
      </c>
      <c r="C8" s="22" t="s">
        <v>215</v>
      </c>
      <c r="D8" s="9" t="s">
        <v>232</v>
      </c>
      <c r="E8" s="11" t="s">
        <v>56</v>
      </c>
      <c r="F8" s="45">
        <v>82.5</v>
      </c>
      <c r="G8" s="9" t="s">
        <v>166</v>
      </c>
      <c r="H8" s="9" t="s">
        <v>205</v>
      </c>
      <c r="I8" s="11" t="s">
        <v>70</v>
      </c>
      <c r="J8" s="11" t="s">
        <v>94</v>
      </c>
      <c r="K8" s="11" t="s">
        <v>95</v>
      </c>
      <c r="L8" s="2" t="str">
        <f>"185,0"</f>
        <v>185,0</v>
      </c>
      <c r="M8" s="10" t="str">
        <f>"118,1040"</f>
        <v>118,1040</v>
      </c>
      <c r="N8" s="9"/>
    </row>
    <row r="9" spans="1:22" ht="12.75" customHeight="1" x14ac:dyDescent="0.2">
      <c r="A9" s="45">
        <v>1</v>
      </c>
      <c r="B9" s="22" t="s">
        <v>313</v>
      </c>
      <c r="C9" s="22" t="s">
        <v>215</v>
      </c>
      <c r="D9" s="9" t="s">
        <v>249</v>
      </c>
      <c r="E9" s="11" t="s">
        <v>130</v>
      </c>
      <c r="F9" s="45">
        <v>82.5</v>
      </c>
      <c r="G9" s="22" t="s">
        <v>179</v>
      </c>
      <c r="H9" s="22" t="s">
        <v>217</v>
      </c>
      <c r="I9" s="22" t="s">
        <v>120</v>
      </c>
      <c r="J9" s="22" t="s">
        <v>47</v>
      </c>
      <c r="K9" s="22" t="s">
        <v>131</v>
      </c>
      <c r="L9" s="24" t="str">
        <f>"225,0"</f>
        <v>225,0</v>
      </c>
      <c r="M9" s="24" t="str">
        <f>"275,1481"</f>
        <v>275,1481</v>
      </c>
      <c r="N9" s="22"/>
      <c r="O9" s="20"/>
      <c r="P9" s="20"/>
      <c r="Q9" s="20"/>
      <c r="R9" s="20"/>
      <c r="S9" s="20"/>
    </row>
    <row r="10" spans="1:22" ht="12.75" customHeight="1" x14ac:dyDescent="0.2">
      <c r="A10" s="45">
        <v>1</v>
      </c>
      <c r="B10" s="22" t="s">
        <v>307</v>
      </c>
      <c r="C10" s="22" t="s">
        <v>215</v>
      </c>
      <c r="D10" s="9" t="s">
        <v>276</v>
      </c>
      <c r="E10" s="11" t="s">
        <v>67</v>
      </c>
      <c r="F10" s="45">
        <v>90</v>
      </c>
      <c r="G10" s="22" t="s">
        <v>169</v>
      </c>
      <c r="H10" s="22" t="s">
        <v>205</v>
      </c>
      <c r="I10" s="22" t="s">
        <v>132</v>
      </c>
      <c r="J10" s="22" t="s">
        <v>113</v>
      </c>
      <c r="K10" s="22" t="s">
        <v>133</v>
      </c>
      <c r="L10" s="24" t="str">
        <f>"310,0"</f>
        <v>310,0</v>
      </c>
      <c r="M10" s="24" t="str">
        <f>"183,3340"</f>
        <v>183,3340</v>
      </c>
      <c r="N10" s="22" t="s">
        <v>68</v>
      </c>
      <c r="O10" s="20"/>
      <c r="P10" s="20"/>
      <c r="Q10" s="20"/>
      <c r="R10" s="20"/>
      <c r="S10" s="20"/>
    </row>
    <row r="11" spans="1:22" ht="12.75" customHeight="1" x14ac:dyDescent="0.2">
      <c r="A11" s="45">
        <v>1</v>
      </c>
      <c r="B11" s="9" t="s">
        <v>309</v>
      </c>
      <c r="C11" s="22" t="s">
        <v>215</v>
      </c>
      <c r="D11" s="9" t="s">
        <v>277</v>
      </c>
      <c r="E11" s="11" t="s">
        <v>60</v>
      </c>
      <c r="F11" s="45">
        <v>90</v>
      </c>
      <c r="G11" s="9" t="s">
        <v>176</v>
      </c>
      <c r="H11" s="9" t="s">
        <v>207</v>
      </c>
      <c r="I11" s="11" t="s">
        <v>72</v>
      </c>
      <c r="J11" s="11" t="s">
        <v>124</v>
      </c>
      <c r="K11" s="46">
        <v>0</v>
      </c>
      <c r="L11" s="2" t="str">
        <f>"180,0"</f>
        <v>180,0</v>
      </c>
      <c r="M11" s="10" t="str">
        <f>"106,9158"</f>
        <v>106,9158</v>
      </c>
      <c r="N11" s="9"/>
    </row>
    <row r="12" spans="1:22" ht="12.75" customHeight="1" x14ac:dyDescent="0.2">
      <c r="A12" s="45">
        <v>1</v>
      </c>
      <c r="B12" s="9" t="s">
        <v>297</v>
      </c>
      <c r="C12" s="22" t="s">
        <v>215</v>
      </c>
      <c r="D12" s="9" t="s">
        <v>237</v>
      </c>
      <c r="E12" s="11" t="s">
        <v>43</v>
      </c>
      <c r="F12" s="45">
        <v>100</v>
      </c>
      <c r="G12" s="9" t="s">
        <v>170</v>
      </c>
      <c r="H12" s="9" t="s">
        <v>205</v>
      </c>
      <c r="I12" s="11" t="s">
        <v>47</v>
      </c>
      <c r="J12" s="11" t="s">
        <v>48</v>
      </c>
      <c r="K12" s="46">
        <v>0</v>
      </c>
      <c r="L12" s="2" t="str">
        <f>"235,0"</f>
        <v>235,0</v>
      </c>
      <c r="M12" s="10" t="str">
        <f>"131,3415"</f>
        <v>131,3415</v>
      </c>
      <c r="N12" s="9"/>
    </row>
    <row r="13" spans="1:22" ht="12.75" customHeight="1" x14ac:dyDescent="0.2">
      <c r="A13" s="45">
        <v>1</v>
      </c>
      <c r="B13" s="9" t="s">
        <v>314</v>
      </c>
      <c r="C13" s="22" t="s">
        <v>215</v>
      </c>
      <c r="D13" s="9" t="s">
        <v>250</v>
      </c>
      <c r="E13" s="11" t="s">
        <v>134</v>
      </c>
      <c r="F13" s="45">
        <v>100</v>
      </c>
      <c r="G13" s="9" t="s">
        <v>181</v>
      </c>
      <c r="H13" s="9" t="s">
        <v>221</v>
      </c>
      <c r="I13" s="11" t="s">
        <v>135</v>
      </c>
      <c r="J13" s="11" t="s">
        <v>132</v>
      </c>
      <c r="K13" s="3" t="s">
        <v>113</v>
      </c>
      <c r="L13" s="2" t="str">
        <f>"290,0"</f>
        <v>290,0</v>
      </c>
      <c r="M13" s="10" t="str">
        <f>"168,7510"</f>
        <v>168,7510</v>
      </c>
      <c r="N13" s="9" t="s">
        <v>220</v>
      </c>
    </row>
    <row r="14" spans="1:22" ht="12.75" customHeight="1" x14ac:dyDescent="0.2">
      <c r="A14" s="45">
        <v>1</v>
      </c>
      <c r="B14" s="22" t="s">
        <v>315</v>
      </c>
      <c r="C14" s="22" t="s">
        <v>215</v>
      </c>
      <c r="D14" s="9" t="s">
        <v>279</v>
      </c>
      <c r="E14" s="11" t="s">
        <v>136</v>
      </c>
      <c r="F14" s="45">
        <v>100</v>
      </c>
      <c r="G14" s="22" t="s">
        <v>178</v>
      </c>
      <c r="H14" s="22" t="s">
        <v>207</v>
      </c>
      <c r="I14" s="22" t="s">
        <v>131</v>
      </c>
      <c r="J14" s="22" t="s">
        <v>48</v>
      </c>
      <c r="K14" s="22" t="s">
        <v>137</v>
      </c>
      <c r="L14" s="24" t="str">
        <f>"245,0"</f>
        <v>245,0</v>
      </c>
      <c r="M14" s="24" t="str">
        <f>"140,6954"</f>
        <v>140,6954</v>
      </c>
      <c r="N14" s="22"/>
      <c r="O14" s="20"/>
      <c r="P14" s="20"/>
      <c r="Q14" s="20"/>
      <c r="R14" s="20"/>
      <c r="S14" s="20"/>
    </row>
    <row r="15" spans="1:22" ht="12.75" customHeight="1" x14ac:dyDescent="0.2">
      <c r="A15" s="45">
        <v>1</v>
      </c>
      <c r="B15" s="9" t="s">
        <v>297</v>
      </c>
      <c r="C15" s="22" t="s">
        <v>215</v>
      </c>
      <c r="D15" s="9" t="s">
        <v>237</v>
      </c>
      <c r="E15" s="11" t="s">
        <v>43</v>
      </c>
      <c r="F15" s="45">
        <v>100</v>
      </c>
      <c r="G15" s="9" t="s">
        <v>170</v>
      </c>
      <c r="H15" s="9" t="s">
        <v>212</v>
      </c>
      <c r="I15" s="11" t="s">
        <v>47</v>
      </c>
      <c r="J15" s="11" t="s">
        <v>48</v>
      </c>
      <c r="K15" s="46">
        <v>0</v>
      </c>
      <c r="L15" s="2" t="str">
        <f>"235,0"</f>
        <v>235,0</v>
      </c>
      <c r="M15" s="10" t="str">
        <f>"187,8183"</f>
        <v>187,8183</v>
      </c>
      <c r="N15" s="9"/>
    </row>
    <row r="17" spans="2:19" ht="12.75" customHeight="1" x14ac:dyDescent="0.2">
      <c r="B17" s="18"/>
      <c r="C17" s="18"/>
      <c r="G17" s="18"/>
      <c r="H17" s="18"/>
      <c r="I17" s="18"/>
      <c r="J17" s="18"/>
      <c r="K17" s="18"/>
      <c r="L17" s="19"/>
      <c r="M17" s="19"/>
      <c r="N17" s="18"/>
      <c r="O17" s="20"/>
      <c r="P17" s="20"/>
      <c r="Q17" s="20"/>
      <c r="R17" s="20"/>
      <c r="S17" s="20"/>
    </row>
    <row r="21" spans="2:19" ht="12.75" customHeight="1" x14ac:dyDescent="0.2">
      <c r="B21" s="18"/>
      <c r="C21" s="18"/>
      <c r="G21" s="18"/>
      <c r="H21" s="18"/>
      <c r="I21" s="18"/>
      <c r="J21" s="18"/>
      <c r="K21" s="18"/>
      <c r="L21" s="19"/>
      <c r="M21" s="19"/>
      <c r="N21" s="18"/>
      <c r="O21" s="20"/>
      <c r="P21" s="20"/>
      <c r="Q21" s="20"/>
      <c r="R21" s="20"/>
      <c r="S21" s="20"/>
    </row>
    <row r="24" spans="2:19" ht="12.75" customHeight="1" x14ac:dyDescent="0.2">
      <c r="B24" s="18"/>
      <c r="C24" s="18"/>
      <c r="G24" s="18"/>
      <c r="H24" s="18"/>
      <c r="I24" s="18"/>
      <c r="J24" s="18"/>
      <c r="K24" s="18"/>
      <c r="L24" s="19"/>
      <c r="M24" s="19"/>
      <c r="N24" s="18"/>
      <c r="O24" s="20"/>
      <c r="P24" s="20"/>
      <c r="Q24" s="20"/>
      <c r="R24" s="20"/>
      <c r="S24" s="20"/>
    </row>
    <row r="26" spans="2:19" ht="12.75" customHeight="1" x14ac:dyDescent="0.2">
      <c r="B26" s="13"/>
      <c r="C26" s="13"/>
      <c r="D26" s="13"/>
    </row>
    <row r="27" spans="2:19" ht="12.75" customHeight="1" x14ac:dyDescent="0.2">
      <c r="B27" s="15"/>
      <c r="C27" s="15"/>
      <c r="D27" s="13"/>
    </row>
    <row r="28" spans="2:19" ht="12.75" customHeight="1" x14ac:dyDescent="0.2">
      <c r="B28" s="16"/>
      <c r="C28" s="16"/>
      <c r="D28" s="25"/>
      <c r="E28" s="16"/>
      <c r="F28" s="12"/>
    </row>
    <row r="29" spans="2:19" ht="12.75" customHeight="1" x14ac:dyDescent="0.2">
      <c r="B29" s="8"/>
      <c r="C29" s="8"/>
    </row>
    <row r="31" spans="2:19" ht="12.75" customHeight="1" x14ac:dyDescent="0.2">
      <c r="B31" s="15"/>
      <c r="C31" s="15"/>
      <c r="D31" s="13"/>
    </row>
    <row r="32" spans="2:19" ht="12.75" customHeight="1" x14ac:dyDescent="0.2">
      <c r="B32" s="16"/>
      <c r="C32" s="16"/>
      <c r="D32" s="25"/>
      <c r="E32" s="16"/>
      <c r="F32" s="12"/>
    </row>
    <row r="33" spans="2:6" ht="12.75" customHeight="1" x14ac:dyDescent="0.2">
      <c r="B33" s="8"/>
      <c r="C33" s="8"/>
    </row>
    <row r="34" spans="2:6" ht="12.75" customHeight="1" x14ac:dyDescent="0.2">
      <c r="B34" s="8"/>
      <c r="C34" s="8"/>
    </row>
    <row r="37" spans="2:6" ht="12.75" customHeight="1" x14ac:dyDescent="0.2">
      <c r="B37" s="13"/>
      <c r="C37" s="13"/>
      <c r="D37" s="13"/>
    </row>
    <row r="38" spans="2:6" ht="12.75" customHeight="1" x14ac:dyDescent="0.2">
      <c r="B38" s="15"/>
      <c r="C38" s="15"/>
      <c r="D38" s="13"/>
    </row>
    <row r="39" spans="2:6" ht="12.75" customHeight="1" x14ac:dyDescent="0.2">
      <c r="B39" s="16"/>
      <c r="C39" s="16"/>
      <c r="D39" s="25"/>
      <c r="E39" s="16"/>
      <c r="F39" s="12"/>
    </row>
    <row r="40" spans="2:6" ht="12.75" customHeight="1" x14ac:dyDescent="0.2">
      <c r="B40" s="8"/>
      <c r="C40" s="8"/>
    </row>
    <row r="42" spans="2:6" ht="12.75" customHeight="1" x14ac:dyDescent="0.2">
      <c r="B42" s="15"/>
      <c r="C42" s="15"/>
      <c r="D42" s="13"/>
    </row>
    <row r="43" spans="2:6" ht="12.75" customHeight="1" x14ac:dyDescent="0.2">
      <c r="B43" s="16"/>
      <c r="C43" s="16"/>
      <c r="D43" s="25"/>
      <c r="E43" s="16"/>
      <c r="F43" s="12"/>
    </row>
    <row r="44" spans="2:6" ht="12.75" customHeight="1" x14ac:dyDescent="0.2">
      <c r="B44" s="8"/>
      <c r="C44" s="8"/>
    </row>
    <row r="45" spans="2:6" ht="12.75" customHeight="1" x14ac:dyDescent="0.2">
      <c r="B45" s="8"/>
      <c r="C45" s="8"/>
    </row>
    <row r="46" spans="2:6" ht="12.75" customHeight="1" x14ac:dyDescent="0.2">
      <c r="B46" s="8"/>
      <c r="C46" s="8"/>
    </row>
    <row r="48" spans="2:6" ht="12.75" customHeight="1" x14ac:dyDescent="0.2">
      <c r="B48" s="15"/>
      <c r="C48" s="15"/>
      <c r="D48" s="13"/>
    </row>
    <row r="49" spans="2:6" ht="12.75" customHeight="1" x14ac:dyDescent="0.2">
      <c r="B49" s="16"/>
      <c r="C49" s="16"/>
      <c r="D49" s="25"/>
      <c r="E49" s="16"/>
      <c r="F49" s="12"/>
    </row>
    <row r="50" spans="2:6" ht="12.75" customHeight="1" x14ac:dyDescent="0.2">
      <c r="B50" s="8"/>
      <c r="C50" s="8"/>
    </row>
    <row r="52" spans="2:6" ht="12.75" customHeight="1" x14ac:dyDescent="0.2">
      <c r="B52" s="15"/>
      <c r="C52" s="15"/>
      <c r="D52" s="13"/>
    </row>
    <row r="53" spans="2:6" ht="12.75" customHeight="1" x14ac:dyDescent="0.2">
      <c r="B53" s="16"/>
      <c r="C53" s="16"/>
      <c r="D53" s="25"/>
      <c r="E53" s="16"/>
      <c r="F53" s="12"/>
    </row>
    <row r="54" spans="2:6" ht="12.75" customHeight="1" x14ac:dyDescent="0.2">
      <c r="B54" s="8"/>
      <c r="C54" s="8"/>
    </row>
    <row r="55" spans="2:6" ht="12.75" customHeight="1" x14ac:dyDescent="0.2">
      <c r="B55" s="8"/>
      <c r="C55" s="8"/>
    </row>
    <row r="56" spans="2:6" ht="12.75" customHeight="1" x14ac:dyDescent="0.2">
      <c r="B56" s="8"/>
      <c r="C56" s="8"/>
    </row>
    <row r="57" spans="2:6" ht="12.75" customHeight="1" x14ac:dyDescent="0.2">
      <c r="B57" s="8"/>
      <c r="C57" s="8"/>
    </row>
    <row r="58" spans="2:6" ht="12.75" customHeight="1" x14ac:dyDescent="0.2">
      <c r="B58" s="8"/>
      <c r="C58" s="8"/>
    </row>
  </sheetData>
  <mergeCells count="1">
    <mergeCell ref="I1:K1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34"/>
  <sheetViews>
    <sheetView workbookViewId="0">
      <selection activeCell="B7" sqref="B7"/>
    </sheetView>
  </sheetViews>
  <sheetFormatPr defaultColWidth="9.140625" defaultRowHeight="12.75" customHeight="1" x14ac:dyDescent="0.2"/>
  <cols>
    <col min="1" max="1" width="7.28515625" style="4" customWidth="1"/>
    <col min="2" max="2" width="16.5703125" style="5" customWidth="1"/>
    <col min="3" max="3" width="4.42578125" style="5" bestFit="1" customWidth="1"/>
    <col min="4" max="4" width="10.140625" style="7" bestFit="1" customWidth="1"/>
    <col min="5" max="5" width="7.5703125" style="7" bestFit="1" customWidth="1"/>
    <col min="6" max="6" width="7.5703125" style="7" customWidth="1"/>
    <col min="7" max="7" width="13.140625" style="5" bestFit="1" customWidth="1"/>
    <col min="8" max="8" width="19" style="5" bestFit="1" customWidth="1"/>
    <col min="9" max="11" width="5.5703125" style="7" customWidth="1"/>
    <col min="12" max="12" width="5.7109375" style="1" bestFit="1" customWidth="1"/>
    <col min="13" max="13" width="8.5703125" style="6" bestFit="1" customWidth="1"/>
    <col min="14" max="14" width="7.140625" style="5" bestFit="1" customWidth="1"/>
    <col min="15" max="16384" width="9.140625" style="4"/>
  </cols>
  <sheetData>
    <row r="1" spans="1:22" s="12" customFormat="1" ht="12.75" customHeight="1" x14ac:dyDescent="0.25">
      <c r="A1" s="16" t="s">
        <v>203</v>
      </c>
      <c r="B1" s="26" t="s">
        <v>189</v>
      </c>
      <c r="C1" s="26" t="s">
        <v>213</v>
      </c>
      <c r="D1" s="28" t="s">
        <v>190</v>
      </c>
      <c r="E1" s="28" t="s">
        <v>191</v>
      </c>
      <c r="F1" s="28" t="s">
        <v>225</v>
      </c>
      <c r="G1" s="26" t="s">
        <v>193</v>
      </c>
      <c r="H1" s="26" t="s">
        <v>204</v>
      </c>
      <c r="I1" s="29" t="s">
        <v>196</v>
      </c>
      <c r="J1" s="29"/>
      <c r="K1" s="29"/>
      <c r="L1" s="26" t="s">
        <v>197</v>
      </c>
      <c r="M1" s="26" t="s">
        <v>198</v>
      </c>
      <c r="N1" s="26" t="s">
        <v>199</v>
      </c>
      <c r="O1" s="21"/>
      <c r="P1" s="21"/>
      <c r="Q1" s="21"/>
      <c r="R1" s="21"/>
      <c r="S1" s="21"/>
      <c r="T1" s="21"/>
      <c r="U1" s="21"/>
      <c r="V1" s="21"/>
    </row>
    <row r="2" spans="1:22" s="12" customFormat="1" ht="12.75" customHeight="1" x14ac:dyDescent="0.25">
      <c r="A2" s="16"/>
      <c r="B2" s="26"/>
      <c r="C2" s="26"/>
      <c r="D2" s="26"/>
      <c r="E2" s="26"/>
      <c r="F2" s="26"/>
      <c r="G2" s="26"/>
      <c r="H2" s="26"/>
      <c r="I2" s="26">
        <v>1</v>
      </c>
      <c r="J2" s="16">
        <v>2</v>
      </c>
      <c r="K2" s="16">
        <v>3</v>
      </c>
      <c r="L2" s="16"/>
      <c r="M2" s="16"/>
      <c r="N2" s="16"/>
      <c r="T2" s="21"/>
      <c r="U2" s="21"/>
      <c r="V2" s="21"/>
    </row>
    <row r="3" spans="1:22" s="7" customFormat="1" ht="12.75" customHeight="1" x14ac:dyDescent="0.2">
      <c r="A3" s="11" t="s">
        <v>200</v>
      </c>
      <c r="B3" s="9" t="s">
        <v>316</v>
      </c>
      <c r="C3" s="9" t="s">
        <v>214</v>
      </c>
      <c r="D3" s="11" t="s">
        <v>251</v>
      </c>
      <c r="E3" s="11" t="s">
        <v>13</v>
      </c>
      <c r="F3" s="11" t="s">
        <v>108</v>
      </c>
      <c r="G3" s="9" t="s">
        <v>168</v>
      </c>
      <c r="H3" s="9" t="s">
        <v>205</v>
      </c>
      <c r="I3" s="11" t="s">
        <v>69</v>
      </c>
      <c r="J3" s="3" t="s">
        <v>122</v>
      </c>
      <c r="K3" s="11" t="s">
        <v>122</v>
      </c>
      <c r="L3" s="2" t="str">
        <f>"162,5"</f>
        <v>162,5</v>
      </c>
      <c r="M3" s="10" t="str">
        <f>"157,3975"</f>
        <v>157,3975</v>
      </c>
      <c r="N3" s="9"/>
    </row>
    <row r="4" spans="1:22" s="7" customFormat="1" ht="12.75" customHeight="1" x14ac:dyDescent="0.2">
      <c r="B4" s="5"/>
      <c r="C4" s="5"/>
      <c r="G4" s="5"/>
      <c r="H4" s="5"/>
      <c r="L4" s="1"/>
      <c r="M4" s="6"/>
      <c r="N4" s="5"/>
    </row>
    <row r="5" spans="1:22" ht="12.7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8"/>
      <c r="O5" s="20"/>
      <c r="P5" s="20"/>
      <c r="Q5" s="20"/>
      <c r="R5" s="20"/>
      <c r="S5" s="20"/>
    </row>
    <row r="8" spans="1:22" ht="12.75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8"/>
      <c r="O8" s="20"/>
      <c r="P8" s="20"/>
      <c r="Q8" s="20"/>
      <c r="R8" s="20"/>
      <c r="S8" s="20"/>
    </row>
    <row r="12" spans="1:22" ht="12.75" customHeight="1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18"/>
      <c r="O12" s="20"/>
      <c r="P12" s="20"/>
      <c r="Q12" s="20"/>
      <c r="R12" s="20"/>
      <c r="S12" s="20"/>
    </row>
    <row r="14" spans="1:22" ht="12.75" customHeight="1" x14ac:dyDescent="0.2">
      <c r="B14" s="13"/>
      <c r="C14" s="13"/>
      <c r="D14" s="14"/>
    </row>
    <row r="15" spans="1:22" ht="12.75" customHeight="1" x14ac:dyDescent="0.2"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9"/>
      <c r="M15" s="19"/>
      <c r="N15" s="18"/>
      <c r="O15" s="20"/>
      <c r="P15" s="20"/>
      <c r="Q15" s="20"/>
      <c r="R15" s="20"/>
      <c r="S15" s="20"/>
    </row>
    <row r="16" spans="1:22" ht="12.75" customHeight="1" x14ac:dyDescent="0.2">
      <c r="B16" s="16"/>
      <c r="C16" s="16"/>
      <c r="D16" s="16"/>
      <c r="E16" s="16"/>
      <c r="F16" s="12"/>
    </row>
    <row r="17" spans="2:19" ht="12.75" customHeight="1" x14ac:dyDescent="0.2">
      <c r="B17" s="8"/>
      <c r="C17" s="8"/>
    </row>
    <row r="18" spans="2:19" ht="12.75" customHeight="1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8"/>
      <c r="O18" s="20"/>
      <c r="P18" s="20"/>
      <c r="Q18" s="20"/>
      <c r="R18" s="20"/>
      <c r="S18" s="20"/>
    </row>
    <row r="21" spans="2:19" ht="12.7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18"/>
      <c r="O21" s="20"/>
      <c r="P21" s="20"/>
      <c r="Q21" s="20"/>
      <c r="R21" s="20"/>
      <c r="S21" s="20"/>
    </row>
    <row r="24" spans="2:19" ht="12.75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20"/>
      <c r="P24" s="20"/>
      <c r="Q24" s="20"/>
      <c r="R24" s="20"/>
      <c r="S24" s="20"/>
    </row>
    <row r="27" spans="2:19" ht="12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9"/>
      <c r="N27" s="18"/>
      <c r="O27" s="20"/>
      <c r="P27" s="20"/>
      <c r="Q27" s="20"/>
      <c r="R27" s="20"/>
      <c r="S27" s="20"/>
    </row>
    <row r="31" spans="2:19" ht="12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9"/>
      <c r="N31" s="18"/>
      <c r="O31" s="20"/>
      <c r="P31" s="20"/>
      <c r="Q31" s="20"/>
      <c r="R31" s="20"/>
      <c r="S31" s="20"/>
    </row>
    <row r="34" spans="2:19" ht="12.75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19"/>
      <c r="N34" s="18"/>
      <c r="O34" s="20"/>
      <c r="P34" s="20"/>
      <c r="Q34" s="20"/>
      <c r="R34" s="20"/>
      <c r="S34" s="20"/>
    </row>
  </sheetData>
  <mergeCells count="1"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AWPA raw PL</vt:lpstr>
      <vt:lpstr>AWPA m.ply PL</vt:lpstr>
      <vt:lpstr>AWPA RAW PP</vt:lpstr>
      <vt:lpstr>AWPA raw BP</vt:lpstr>
      <vt:lpstr>AWPA OB</vt:lpstr>
      <vt:lpstr>AWPC MP soft eq. BP</vt:lpstr>
      <vt:lpstr>AWPA SC</vt:lpstr>
      <vt:lpstr>AWPA raw DL</vt:lpstr>
      <vt:lpstr>AWPA m.ply DL</vt:lpstr>
      <vt:lpstr>WPA raw PL</vt:lpstr>
      <vt:lpstr>WPA raw BP</vt:lpstr>
      <vt:lpstr>WPA OB</vt:lpstr>
      <vt:lpstr>WPA SC</vt:lpstr>
      <vt:lpstr>WPA raw DL</vt:lpstr>
      <vt:lpstr>WPA st.ply DL</vt:lpstr>
      <vt:lpstr>WPA m.ply 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2021-09-08T15:35:47Z</dcterms:modified>
</cp:coreProperties>
</file>