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Ноябрь/"/>
    </mc:Choice>
  </mc:AlternateContent>
  <xr:revisionPtr revIDLastSave="0" documentId="13_ncr:1_{E0653C71-0228-034D-89B7-3A5E4223C275}" xr6:coauthVersionLast="45" xr6:coauthVersionMax="45" xr10:uidLastSave="{00000000-0000-0000-0000-000000000000}"/>
  <bookViews>
    <workbookView xWindow="480" yWindow="460" windowWidth="28240" windowHeight="15960" firstSheet="3" activeTab="6" xr2:uid="{00000000-000D-0000-FFFF-FFFF00000000}"/>
  </bookViews>
  <sheets>
    <sheet name="IPL ПЛ без экипировки ДК" sheetId="22" r:id="rId1"/>
    <sheet name="IPL ПЛ без экипировки" sheetId="21" r:id="rId2"/>
    <sheet name="IPL Жим без экипировки ДК" sheetId="26" r:id="rId3"/>
    <sheet name="IPL Жим без экипировки" sheetId="25" r:id="rId4"/>
    <sheet name="IPL Тяга без экипировки ДК" sheetId="32" r:id="rId5"/>
    <sheet name="IPL Тяга без экипировки" sheetId="31" r:id="rId6"/>
    <sheet name="СПР Пауэрспорт ДК" sheetId="42" r:id="rId7"/>
    <sheet name="СПР Подъем на бицепс ДК" sheetId="40" r:id="rId8"/>
    <sheet name="СПР Подъем на бицепс" sheetId="3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42" l="1"/>
  <c r="O9" i="42"/>
  <c r="P6" i="42"/>
  <c r="O6" i="42"/>
  <c r="L13" i="40"/>
  <c r="K13" i="40"/>
  <c r="L12" i="40"/>
  <c r="K12" i="40"/>
  <c r="L9" i="40"/>
  <c r="K9" i="40"/>
  <c r="L6" i="40"/>
  <c r="K6" i="40"/>
  <c r="L9" i="39"/>
  <c r="K9" i="39"/>
  <c r="L6" i="39"/>
  <c r="K6" i="39"/>
  <c r="L9" i="32"/>
  <c r="K9" i="32"/>
  <c r="L6" i="32"/>
  <c r="K6" i="32"/>
  <c r="L12" i="31"/>
  <c r="K12" i="31"/>
  <c r="L9" i="31"/>
  <c r="K9" i="31"/>
  <c r="L6" i="31"/>
  <c r="K6" i="31"/>
  <c r="L26" i="26"/>
  <c r="K26" i="26"/>
  <c r="L25" i="26"/>
  <c r="K25" i="26"/>
  <c r="L24" i="26"/>
  <c r="K24" i="26"/>
  <c r="L21" i="26"/>
  <c r="K21" i="26"/>
  <c r="L20" i="26"/>
  <c r="K20" i="26"/>
  <c r="L17" i="26"/>
  <c r="K17" i="26"/>
  <c r="L16" i="26"/>
  <c r="K16" i="26"/>
  <c r="L15" i="26"/>
  <c r="K15" i="26"/>
  <c r="L12" i="26"/>
  <c r="K12" i="26"/>
  <c r="L9" i="26"/>
  <c r="K9" i="26"/>
  <c r="L6" i="26"/>
  <c r="K6" i="26"/>
  <c r="L18" i="25"/>
  <c r="K18" i="25"/>
  <c r="L15" i="25"/>
  <c r="K15" i="25"/>
  <c r="L14" i="25"/>
  <c r="L13" i="25"/>
  <c r="K13" i="25"/>
  <c r="L10" i="25"/>
  <c r="K10" i="25"/>
  <c r="L7" i="25"/>
  <c r="K7" i="25"/>
  <c r="L6" i="25"/>
  <c r="K6" i="25"/>
  <c r="T10" i="22"/>
  <c r="S10" i="22"/>
  <c r="T9" i="22"/>
  <c r="S9" i="22"/>
  <c r="T6" i="22"/>
  <c r="T26" i="21"/>
  <c r="S26" i="21"/>
  <c r="T23" i="21"/>
  <c r="T20" i="21"/>
  <c r="T19" i="21"/>
  <c r="S19" i="21"/>
  <c r="T16" i="21"/>
  <c r="T15" i="21"/>
  <c r="S15" i="21"/>
  <c r="T14" i="21"/>
  <c r="S14" i="21"/>
  <c r="T13" i="21"/>
  <c r="S13" i="21"/>
  <c r="T12" i="21"/>
  <c r="S12" i="21"/>
  <c r="T9" i="21"/>
  <c r="S9" i="21"/>
  <c r="T6" i="21"/>
  <c r="S6" i="21"/>
</calcChain>
</file>

<file path=xl/sharedStrings.xml><?xml version="1.0" encoding="utf-8"?>
<sst xmlns="http://schemas.openxmlformats.org/spreadsheetml/2006/main" count="738" uniqueCount="257">
  <si>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</si>
  <si>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</si>
  <si>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</si>
  <si>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</si>
  <si>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</si>
  <si>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</si>
  <si>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</si>
  <si>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ВЕСОВАЯ КАТЕГОРИЯ   90</t>
  </si>
  <si>
    <t>Душин Данил</t>
  </si>
  <si>
    <t>Открытая (13.07.1997)/24</t>
  </si>
  <si>
    <t>89,00</t>
  </si>
  <si>
    <t>50,0</t>
  </si>
  <si>
    <t>70,0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</si>
  <si>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</si>
  <si>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</si>
  <si>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</si>
  <si>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</si>
  <si>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</si>
  <si>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Результат </t>
  </si>
  <si>
    <t>90</t>
  </si>
  <si>
    <t>Результат</t>
  </si>
  <si>
    <t>1</t>
  </si>
  <si>
    <t/>
  </si>
  <si>
    <t>ВЕСОВАЯ КАТЕГОРИЯ   67.5</t>
  </si>
  <si>
    <t>Литвяк Сергей</t>
  </si>
  <si>
    <t>65,00</t>
  </si>
  <si>
    <t>ВЕСОВАЯ КАТЕГОРИЯ   82.5</t>
  </si>
  <si>
    <t>Мигунов Константин</t>
  </si>
  <si>
    <t>Открытая (26.06.1992)/29</t>
  </si>
  <si>
    <t>77,60</t>
  </si>
  <si>
    <t>85,0</t>
  </si>
  <si>
    <t>87,5</t>
  </si>
  <si>
    <t>82.5</t>
  </si>
  <si>
    <t>ВЕСОВАЯ КАТЕГОРИЯ   75</t>
  </si>
  <si>
    <t>40,0</t>
  </si>
  <si>
    <t>45,0</t>
  </si>
  <si>
    <t>52,5</t>
  </si>
  <si>
    <t>55,0</t>
  </si>
  <si>
    <t>107,5</t>
  </si>
  <si>
    <t>Приседание</t>
  </si>
  <si>
    <t>Жим лёжа</t>
  </si>
  <si>
    <t>Становая тяга</t>
  </si>
  <si>
    <t>ВЕСОВАЯ КАТЕГОРИЯ   52</t>
  </si>
  <si>
    <t>Маркелова Дарья</t>
  </si>
  <si>
    <t>Девушки 15-19 (10.12.2005)/15</t>
  </si>
  <si>
    <t>48,60</t>
  </si>
  <si>
    <t>60,0</t>
  </si>
  <si>
    <t>62,5</t>
  </si>
  <si>
    <t>65,0</t>
  </si>
  <si>
    <t>75,0</t>
  </si>
  <si>
    <t>80,0</t>
  </si>
  <si>
    <t>ВЕСОВАЯ КАТЕГОРИЯ   60</t>
  </si>
  <si>
    <t>Князева Дарья</t>
  </si>
  <si>
    <t>Девушки 15-19 (05.06.2006)/15</t>
  </si>
  <si>
    <t>58,30</t>
  </si>
  <si>
    <t>27,5</t>
  </si>
  <si>
    <t>30,0</t>
  </si>
  <si>
    <t>32,5</t>
  </si>
  <si>
    <t>Исланов Алмаз</t>
  </si>
  <si>
    <t>Юноши 15-19 (08.09.2006)/15</t>
  </si>
  <si>
    <t>52,00</t>
  </si>
  <si>
    <t>90,0</t>
  </si>
  <si>
    <t>97,5</t>
  </si>
  <si>
    <t>100,0</t>
  </si>
  <si>
    <t>Сенников Артур</t>
  </si>
  <si>
    <t>Юноши 15-19 (17.06.2009)/12</t>
  </si>
  <si>
    <t>35,0</t>
  </si>
  <si>
    <t>37,5</t>
  </si>
  <si>
    <t>Маркелов Виталий</t>
  </si>
  <si>
    <t>Юноши 15-19 (21.06.2009)/12</t>
  </si>
  <si>
    <t>39,10</t>
  </si>
  <si>
    <t>67,5</t>
  </si>
  <si>
    <t>Самигуллин Ильгар</t>
  </si>
  <si>
    <t>Юноши 15-19 (02.12.2010)/10</t>
  </si>
  <si>
    <t>37,00</t>
  </si>
  <si>
    <t>42,5</t>
  </si>
  <si>
    <t>22,5</t>
  </si>
  <si>
    <t>25,0</t>
  </si>
  <si>
    <t>47,5</t>
  </si>
  <si>
    <t>Галикеев Алмаз</t>
  </si>
  <si>
    <t>Юноши 15-19 (08.09.2010)/11</t>
  </si>
  <si>
    <t>30,00</t>
  </si>
  <si>
    <t xml:space="preserve">Буздяк/Республика Башкортостан </t>
  </si>
  <si>
    <t>ВЕСОВАЯ КАТЕГОРИЯ   56</t>
  </si>
  <si>
    <t>Гареев Ильсур</t>
  </si>
  <si>
    <t>Юноши 15-19 (05.07.2006)/15</t>
  </si>
  <si>
    <t>55,40</t>
  </si>
  <si>
    <t>92,5</t>
  </si>
  <si>
    <t>Ардуанов Чингиз</t>
  </si>
  <si>
    <t>Юноши 15-19 (04.08.2006)/15</t>
  </si>
  <si>
    <t>56,00</t>
  </si>
  <si>
    <t>Набиев Рустем</t>
  </si>
  <si>
    <t>Юноши 15-19 (11.07.2008)/13</t>
  </si>
  <si>
    <t>62,10</t>
  </si>
  <si>
    <t>Исланов Аяз</t>
  </si>
  <si>
    <t>Юноши 15-19 (06.08.2004)/17</t>
  </si>
  <si>
    <t>70,70</t>
  </si>
  <si>
    <t>105,0</t>
  </si>
  <si>
    <t>110,0</t>
  </si>
  <si>
    <t>145,0</t>
  </si>
  <si>
    <t>150,0</t>
  </si>
  <si>
    <t>155,0</t>
  </si>
  <si>
    <t xml:space="preserve">Нургалиев В. </t>
  </si>
  <si>
    <t xml:space="preserve">Wilks </t>
  </si>
  <si>
    <t>2</t>
  </si>
  <si>
    <t>3</t>
  </si>
  <si>
    <t>4</t>
  </si>
  <si>
    <t>-</t>
  </si>
  <si>
    <t>Ильина Вера</t>
  </si>
  <si>
    <t>51,10</t>
  </si>
  <si>
    <t xml:space="preserve">Мигунов К. </t>
  </si>
  <si>
    <t>Шакиров Ильгам</t>
  </si>
  <si>
    <t>72,60</t>
  </si>
  <si>
    <t>140,0</t>
  </si>
  <si>
    <t>160,0</t>
  </si>
  <si>
    <t>115,0</t>
  </si>
  <si>
    <t>125,0</t>
  </si>
  <si>
    <t>170,0</t>
  </si>
  <si>
    <t>180,0</t>
  </si>
  <si>
    <t>Ващенко Андрей</t>
  </si>
  <si>
    <t>75,00</t>
  </si>
  <si>
    <t>172,5</t>
  </si>
  <si>
    <t>185,0</t>
  </si>
  <si>
    <t>195,0</t>
  </si>
  <si>
    <t>175,0</t>
  </si>
  <si>
    <t>190,0</t>
  </si>
  <si>
    <t>Изосимов Михаил</t>
  </si>
  <si>
    <t>Открытая (21.07.1982)/39</t>
  </si>
  <si>
    <t>88,80</t>
  </si>
  <si>
    <t>165,0</t>
  </si>
  <si>
    <t>ВЕСОВАЯ КАТЕГОРИЯ   100</t>
  </si>
  <si>
    <t>Басыров Алик</t>
  </si>
  <si>
    <t>92,40</t>
  </si>
  <si>
    <t>112,5</t>
  </si>
  <si>
    <t>117,5</t>
  </si>
  <si>
    <t xml:space="preserve">Гадиев Р. </t>
  </si>
  <si>
    <t>ВЕСОВАЯ КАТЕГОРИЯ   110</t>
  </si>
  <si>
    <t>Засов Сергей</t>
  </si>
  <si>
    <t>Открытая (25.06.1991)/30</t>
  </si>
  <si>
    <t>103,00</t>
  </si>
  <si>
    <t>167,5</t>
  </si>
  <si>
    <t>Мухамедьяров Артур</t>
  </si>
  <si>
    <t>Открытая (06.03.1997)/24</t>
  </si>
  <si>
    <t>104,60</t>
  </si>
  <si>
    <t xml:space="preserve">Душин Д. </t>
  </si>
  <si>
    <t>Крюков Владислав</t>
  </si>
  <si>
    <t>109,20</t>
  </si>
  <si>
    <t>157,5</t>
  </si>
  <si>
    <t>ВЕСОВАЯ КАТЕГОРИЯ   140</t>
  </si>
  <si>
    <t>Мухаматуллин Ильдар</t>
  </si>
  <si>
    <t>Открытая (18.06.1982)/39</t>
  </si>
  <si>
    <t>133,00</t>
  </si>
  <si>
    <t>200,0</t>
  </si>
  <si>
    <t>205,0</t>
  </si>
  <si>
    <t xml:space="preserve">Гадеев Р., Миниахметов Р. </t>
  </si>
  <si>
    <t>115,5780</t>
  </si>
  <si>
    <t>140</t>
  </si>
  <si>
    <t>115,4970</t>
  </si>
  <si>
    <t>112,4900</t>
  </si>
  <si>
    <t>100</t>
  </si>
  <si>
    <t>Вишенкин Александр</t>
  </si>
  <si>
    <t>Юноши 15-19 (20.02.2002)/19</t>
  </si>
  <si>
    <t>54,10</t>
  </si>
  <si>
    <t xml:space="preserve">Муллахметов Р. </t>
  </si>
  <si>
    <t>Лавренов Артем</t>
  </si>
  <si>
    <t>65,10</t>
  </si>
  <si>
    <t>Овсепьян Роман</t>
  </si>
  <si>
    <t>Открытая (01.09.1992)/29</t>
  </si>
  <si>
    <t>68,60</t>
  </si>
  <si>
    <t>120,0</t>
  </si>
  <si>
    <t>135,0</t>
  </si>
  <si>
    <t>Мухамедьяров Тимур</t>
  </si>
  <si>
    <t>Юноши 15-19 (11.02.2005)/16</t>
  </si>
  <si>
    <t>78,90</t>
  </si>
  <si>
    <t>Герасимов Александр</t>
  </si>
  <si>
    <t>Открытая (22.03.1985)/36</t>
  </si>
  <si>
    <t>80,90</t>
  </si>
  <si>
    <t>127,5</t>
  </si>
  <si>
    <t>Шарафутдинов Рамиль</t>
  </si>
  <si>
    <t>Открытая (13.02.1972)/49</t>
  </si>
  <si>
    <t>Костылев Дмитрий</t>
  </si>
  <si>
    <t>Открытая (10.12.1983)/37</t>
  </si>
  <si>
    <t>88,20</t>
  </si>
  <si>
    <t>132,5</t>
  </si>
  <si>
    <t>137,5</t>
  </si>
  <si>
    <t>Кузьминых Денис</t>
  </si>
  <si>
    <t>Открытая (30.01.1984)/37</t>
  </si>
  <si>
    <t>98,20</t>
  </si>
  <si>
    <t>152,5</t>
  </si>
  <si>
    <t>162,5</t>
  </si>
  <si>
    <t>Емец Анатолий</t>
  </si>
  <si>
    <t>Открытая (26.03.1994)/27</t>
  </si>
  <si>
    <t>92,80</t>
  </si>
  <si>
    <t>Петров Виталий</t>
  </si>
  <si>
    <t>96,20</t>
  </si>
  <si>
    <t xml:space="preserve">Гадиев Р., Минниахметов Р. </t>
  </si>
  <si>
    <t>107,5517</t>
  </si>
  <si>
    <t>99,6287</t>
  </si>
  <si>
    <t>94,9060</t>
  </si>
  <si>
    <t>ВЕСОВАЯ КАТЕГОРИЯ   125</t>
  </si>
  <si>
    <t>Кузнецов Александр</t>
  </si>
  <si>
    <t>Открытая (06.10.1989)/32</t>
  </si>
  <si>
    <t>117,20</t>
  </si>
  <si>
    <t>260,0</t>
  </si>
  <si>
    <t>275,0</t>
  </si>
  <si>
    <t>282,5</t>
  </si>
  <si>
    <t>265,0</t>
  </si>
  <si>
    <t>Миникаев Тимур</t>
  </si>
  <si>
    <t>Открытая (05.09.1995)/26</t>
  </si>
  <si>
    <t>59,10</t>
  </si>
  <si>
    <t>192,5</t>
  </si>
  <si>
    <t xml:space="preserve">Никитин В. </t>
  </si>
  <si>
    <t>Бархутдинов Рустам</t>
  </si>
  <si>
    <t>Открытая (14.04.1992)/29</t>
  </si>
  <si>
    <t>82,10</t>
  </si>
  <si>
    <t>72,5</t>
  </si>
  <si>
    <t>57,5</t>
  </si>
  <si>
    <t>Гибадуллин Искандер</t>
  </si>
  <si>
    <t>72,50</t>
  </si>
  <si>
    <t xml:space="preserve">Уфа/Республика Башкортостан </t>
  </si>
  <si>
    <t>Юноши 13-19 (29.12.2004)/16</t>
  </si>
  <si>
    <t>Юноши 13-19 (31.12.2003)/17</t>
  </si>
  <si>
    <t>Мастера 40-44 (18.02.1980)/41</t>
  </si>
  <si>
    <t>Мастера 60-64 (12.10.1959)/62</t>
  </si>
  <si>
    <t>Юниоры 20-23 (13.05.1999)/22</t>
  </si>
  <si>
    <t>Мастера 50-54 (06.04.1967)/54</t>
  </si>
  <si>
    <t>Мастера 45-49 (08.03.1975)/46</t>
  </si>
  <si>
    <t>Юниоры 20-23 (22.04.1998)/23</t>
  </si>
  <si>
    <t>Мастера 40-44 (19.07.1980)/41</t>
  </si>
  <si>
    <t>Мастерский турнир «Путь Яугира» и Чемпионат Республики Башкортостан памяти Р. Р. Гадиева
СПР Пауэрспорт ДК
Салават/Республика Башкортостан, 19-21 ноября 2021 года</t>
  </si>
  <si>
    <t>Мастерский турнир «Путь Яугира» и Чемпионат Республики Башкортостан памяти Р. Р. Гадиева
СПР Строгий подъем штанги на бицепс ДК
Салават/Республика Башкортостан, 19-21 ноября 2021 года</t>
  </si>
  <si>
    <t>Мастерский турнир «Путь Яугира» и Чемпионат Республики Башкортостан памяти Р. Р. Гадиева
СПР Строгий подъем штанги на бицепс
Салават/Республика Башкортостан, 19-21 ноября 2021 года</t>
  </si>
  <si>
    <t>Мастерский турнир «Путь Яугира» и Чемпионат Республики Башкортостан памяти Р. Р. Гадиева
IPL Становая тяга без экипировки ДК
Салават/Республика Башкортостан, 19-21 ноября 2021 года</t>
  </si>
  <si>
    <t>Мастерский турнир «Путь Яугира» и Чемпионат Республики Башкортостан памяти Р. Р. Гадиева
IPL Становая тяга без экипировки
Салават/Республика Башкортостан, 19-21 ноября 2021 года</t>
  </si>
  <si>
    <t>Мастерский турнир «Путь Яугира» и Чемпионат Республики Башкортостан памяти Р. Р. Гадиева
IPL Жим лежа без экипировки ДК
Салават/Республика Башкортостан, 19-21 ноября 2021 года</t>
  </si>
  <si>
    <t>Мастерский турнир «Путь Яугира» и Чемпионат Республики Башкортостан памяти Р. Р. Гадиева
IPL Жим лежа без экипировки
Салават/Республика Башкортостан, 19-21 ноября 2021 года</t>
  </si>
  <si>
    <t>Мастерский турнир «Путь Яугира» и Чемпионат Республики Башкортостан памяти Р. Р. Гадиева
IPL Пауэрлифтинг без экипировки ДК
Салават/Республика Башкортостан, 19-21 ноября 2021 года</t>
  </si>
  <si>
    <t>Мастерский турнир «Путь Яугира» и Чемпионат Республики Башкортостан памяти Р. Р. Гадиева
IPL Пауэрлифтинг без экипировки
Салават/Республика Башкортостан, 19-21 ноября 2021 года</t>
  </si>
  <si>
    <t xml:space="preserve">Янаул/Республика Башкортостан </t>
  </si>
  <si>
    <t xml:space="preserve">Салават/Республика Башкортостан </t>
  </si>
  <si>
    <t xml:space="preserve">Ишимбай/Республика Башкортостан </t>
  </si>
  <si>
    <t>Салават/Республика Башкортостан</t>
  </si>
  <si>
    <t>Весовая категория</t>
  </si>
  <si>
    <t xml:space="preserve">Бугульма/Республика Татарстан </t>
  </si>
  <si>
    <t xml:space="preserve">Смирнов А. </t>
  </si>
  <si>
    <t>№</t>
  </si>
  <si>
    <t xml:space="preserve">
Дата рождения/Возраст</t>
  </si>
  <si>
    <t>Возрастная группа</t>
  </si>
  <si>
    <t>M1</t>
  </si>
  <si>
    <t>J</t>
  </si>
  <si>
    <t>T</t>
  </si>
  <si>
    <t>O</t>
  </si>
  <si>
    <t>M3</t>
  </si>
  <si>
    <t>M5</t>
  </si>
  <si>
    <t>M2</t>
  </si>
  <si>
    <t>Жим</t>
  </si>
  <si>
    <t>Тяга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</si>
</sst>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1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9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9" bestFit="1" customWidth="1"/>
    <col min="20" max="20" width="8.5" style="6" bestFit="1" customWidth="1"/>
    <col min="21" max="21" width="21.1640625" style="5" customWidth="1"/>
    <col min="22" max="16384" width="9.1640625" style="3"/>
  </cols>
  <sheetData>
    <row r="1" spans="1:21" s="2" customFormat="1" ht="29" customHeight="1">
      <c r="A1" s="36" t="s">
        <v>236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39</v>
      </c>
      <c r="H3" s="48"/>
      <c r="I3" s="48"/>
      <c r="J3" s="48"/>
      <c r="K3" s="48" t="s">
        <v>40</v>
      </c>
      <c r="L3" s="48"/>
      <c r="M3" s="48"/>
      <c r="N3" s="48"/>
      <c r="O3" s="48" t="s">
        <v>41</v>
      </c>
      <c r="P3" s="48"/>
      <c r="Q3" s="48"/>
      <c r="R3" s="48"/>
      <c r="S3" s="52" t="s">
        <v>1</v>
      </c>
      <c r="T3" s="48" t="s">
        <v>3</v>
      </c>
      <c r="U3" s="54" t="s">
        <v>2</v>
      </c>
    </row>
    <row r="4" spans="1:21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47"/>
      <c r="U4" s="55"/>
    </row>
    <row r="5" spans="1:21" ht="16">
      <c r="A5" s="56" t="s">
        <v>42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8" t="s">
        <v>107</v>
      </c>
      <c r="B6" s="7" t="s">
        <v>108</v>
      </c>
      <c r="C6" s="7" t="s">
        <v>222</v>
      </c>
      <c r="D6" s="7" t="s">
        <v>109</v>
      </c>
      <c r="E6" s="7" t="s">
        <v>248</v>
      </c>
      <c r="F6" s="7" t="s">
        <v>219</v>
      </c>
      <c r="G6" s="15" t="s">
        <v>61</v>
      </c>
      <c r="H6" s="15" t="s">
        <v>87</v>
      </c>
      <c r="I6" s="15" t="s">
        <v>87</v>
      </c>
      <c r="J6" s="8"/>
      <c r="K6" s="15"/>
      <c r="L6" s="8"/>
      <c r="M6" s="8"/>
      <c r="N6" s="8"/>
      <c r="O6" s="15"/>
      <c r="P6" s="8"/>
      <c r="Q6" s="8"/>
      <c r="R6" s="8"/>
      <c r="S6" s="28">
        <v>0</v>
      </c>
      <c r="T6" s="8" t="str">
        <f>"0,0000"</f>
        <v>0,0000</v>
      </c>
      <c r="U6" s="7" t="s">
        <v>110</v>
      </c>
    </row>
    <row r="7" spans="1:21">
      <c r="B7" s="5" t="s">
        <v>22</v>
      </c>
    </row>
    <row r="8" spans="1:21" ht="16">
      <c r="A8" s="49" t="s">
        <v>33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1">
      <c r="A9" s="17" t="s">
        <v>21</v>
      </c>
      <c r="B9" s="16" t="s">
        <v>111</v>
      </c>
      <c r="C9" s="16" t="s">
        <v>227</v>
      </c>
      <c r="D9" s="16" t="s">
        <v>112</v>
      </c>
      <c r="E9" s="16" t="s">
        <v>249</v>
      </c>
      <c r="F9" s="16" t="s">
        <v>219</v>
      </c>
      <c r="G9" s="23" t="s">
        <v>113</v>
      </c>
      <c r="H9" s="22" t="s">
        <v>113</v>
      </c>
      <c r="I9" s="22" t="s">
        <v>114</v>
      </c>
      <c r="J9" s="17"/>
      <c r="K9" s="22" t="s">
        <v>97</v>
      </c>
      <c r="L9" s="22" t="s">
        <v>115</v>
      </c>
      <c r="M9" s="23" t="s">
        <v>116</v>
      </c>
      <c r="N9" s="17"/>
      <c r="O9" s="23" t="s">
        <v>100</v>
      </c>
      <c r="P9" s="23" t="s">
        <v>117</v>
      </c>
      <c r="Q9" s="22" t="s">
        <v>118</v>
      </c>
      <c r="R9" s="17"/>
      <c r="S9" s="30" t="str">
        <f>"455,0"</f>
        <v>455,0</v>
      </c>
      <c r="T9" s="17" t="str">
        <f>"331,8315"</f>
        <v>331,8315</v>
      </c>
      <c r="U9" s="16" t="s">
        <v>244</v>
      </c>
    </row>
    <row r="10" spans="1:21">
      <c r="A10" s="21" t="s">
        <v>21</v>
      </c>
      <c r="B10" s="20" t="s">
        <v>119</v>
      </c>
      <c r="C10" s="20" t="s">
        <v>228</v>
      </c>
      <c r="D10" s="20" t="s">
        <v>120</v>
      </c>
      <c r="E10" s="20" t="s">
        <v>248</v>
      </c>
      <c r="F10" s="20" t="s">
        <v>241</v>
      </c>
      <c r="G10" s="26" t="s">
        <v>114</v>
      </c>
      <c r="H10" s="26" t="s">
        <v>117</v>
      </c>
      <c r="I10" s="27" t="s">
        <v>121</v>
      </c>
      <c r="J10" s="21"/>
      <c r="K10" s="26" t="s">
        <v>98</v>
      </c>
      <c r="L10" s="27" t="s">
        <v>115</v>
      </c>
      <c r="M10" s="26" t="s">
        <v>115</v>
      </c>
      <c r="N10" s="21"/>
      <c r="O10" s="26" t="s">
        <v>117</v>
      </c>
      <c r="P10" s="26" t="s">
        <v>122</v>
      </c>
      <c r="Q10" s="27" t="s">
        <v>123</v>
      </c>
      <c r="R10" s="21"/>
      <c r="S10" s="31" t="str">
        <f>"470,0"</f>
        <v>470,0</v>
      </c>
      <c r="T10" s="21" t="str">
        <f>"336,5966"</f>
        <v>336,5966</v>
      </c>
      <c r="U10" s="20"/>
    </row>
    <row r="11" spans="1:21">
      <c r="B11" s="5" t="s">
        <v>22</v>
      </c>
    </row>
  </sheetData>
  <mergeCells count="15">
    <mergeCell ref="A8:R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2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1.83203125" style="5" bestFit="1" customWidth="1"/>
    <col min="7" max="18" width="5.5" style="6" customWidth="1"/>
    <col min="19" max="19" width="7.83203125" style="29" bestFit="1" customWidth="1"/>
    <col min="20" max="20" width="8.5" style="6" bestFit="1" customWidth="1"/>
    <col min="21" max="21" width="21.6640625" style="5" customWidth="1"/>
    <col min="22" max="16384" width="9.1640625" style="3"/>
  </cols>
  <sheetData>
    <row r="1" spans="1:21" s="2" customFormat="1" ht="29" customHeight="1">
      <c r="A1" s="36" t="s">
        <v>237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1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39</v>
      </c>
      <c r="H3" s="48"/>
      <c r="I3" s="48"/>
      <c r="J3" s="48"/>
      <c r="K3" s="48" t="s">
        <v>40</v>
      </c>
      <c r="L3" s="48"/>
      <c r="M3" s="48"/>
      <c r="N3" s="48"/>
      <c r="O3" s="48" t="s">
        <v>41</v>
      </c>
      <c r="P3" s="48"/>
      <c r="Q3" s="48"/>
      <c r="R3" s="48"/>
      <c r="S3" s="52" t="s">
        <v>1</v>
      </c>
      <c r="T3" s="48" t="s">
        <v>3</v>
      </c>
      <c r="U3" s="54" t="s">
        <v>2</v>
      </c>
    </row>
    <row r="4" spans="1:21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47"/>
      <c r="U4" s="55"/>
    </row>
    <row r="5" spans="1:21" ht="16">
      <c r="A5" s="56" t="s">
        <v>42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1">
      <c r="A6" s="8" t="s">
        <v>21</v>
      </c>
      <c r="B6" s="7" t="s">
        <v>43</v>
      </c>
      <c r="C6" s="7" t="s">
        <v>44</v>
      </c>
      <c r="D6" s="7" t="s">
        <v>45</v>
      </c>
      <c r="E6" s="7" t="s">
        <v>250</v>
      </c>
      <c r="F6" s="7" t="s">
        <v>82</v>
      </c>
      <c r="G6" s="14" t="s">
        <v>46</v>
      </c>
      <c r="H6" s="14" t="s">
        <v>47</v>
      </c>
      <c r="I6" s="15" t="s">
        <v>48</v>
      </c>
      <c r="J6" s="8"/>
      <c r="K6" s="14" t="s">
        <v>34</v>
      </c>
      <c r="L6" s="15" t="s">
        <v>35</v>
      </c>
      <c r="M6" s="15" t="s">
        <v>35</v>
      </c>
      <c r="N6" s="8"/>
      <c r="O6" s="14" t="s">
        <v>12</v>
      </c>
      <c r="P6" s="14" t="s">
        <v>49</v>
      </c>
      <c r="Q6" s="14" t="s">
        <v>50</v>
      </c>
      <c r="R6" s="8"/>
      <c r="S6" s="28" t="str">
        <f>"182,5"</f>
        <v>182,5</v>
      </c>
      <c r="T6" s="8" t="str">
        <f>"239,4947"</f>
        <v>239,4947</v>
      </c>
      <c r="U6" s="7" t="s">
        <v>102</v>
      </c>
    </row>
    <row r="7" spans="1:21">
      <c r="B7" s="5" t="s">
        <v>22</v>
      </c>
    </row>
    <row r="8" spans="1:21" ht="16">
      <c r="A8" s="49" t="s">
        <v>51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21">
      <c r="A9" s="8" t="s">
        <v>21</v>
      </c>
      <c r="B9" s="7" t="s">
        <v>52</v>
      </c>
      <c r="C9" s="7" t="s">
        <v>53</v>
      </c>
      <c r="D9" s="7" t="s">
        <v>54</v>
      </c>
      <c r="E9" s="7" t="s">
        <v>250</v>
      </c>
      <c r="F9" s="7" t="s">
        <v>82</v>
      </c>
      <c r="G9" s="14" t="s">
        <v>11</v>
      </c>
      <c r="H9" s="14" t="s">
        <v>36</v>
      </c>
      <c r="I9" s="15" t="s">
        <v>37</v>
      </c>
      <c r="J9" s="8"/>
      <c r="K9" s="14" t="s">
        <v>55</v>
      </c>
      <c r="L9" s="15" t="s">
        <v>56</v>
      </c>
      <c r="M9" s="15" t="s">
        <v>57</v>
      </c>
      <c r="N9" s="8"/>
      <c r="O9" s="14" t="s">
        <v>46</v>
      </c>
      <c r="P9" s="14" t="s">
        <v>47</v>
      </c>
      <c r="Q9" s="14" t="s">
        <v>48</v>
      </c>
      <c r="R9" s="8"/>
      <c r="S9" s="28" t="str">
        <f>"145,0"</f>
        <v>145,0</v>
      </c>
      <c r="T9" s="8" t="str">
        <f>"165,3145"</f>
        <v>165,3145</v>
      </c>
      <c r="U9" s="7" t="s">
        <v>102</v>
      </c>
    </row>
    <row r="10" spans="1:21">
      <c r="B10" s="5" t="s">
        <v>22</v>
      </c>
    </row>
    <row r="11" spans="1:21" ht="16">
      <c r="A11" s="49" t="s">
        <v>42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1">
      <c r="A12" s="17" t="s">
        <v>21</v>
      </c>
      <c r="B12" s="16" t="s">
        <v>58</v>
      </c>
      <c r="C12" s="16" t="s">
        <v>59</v>
      </c>
      <c r="D12" s="16" t="s">
        <v>60</v>
      </c>
      <c r="E12" s="16" t="s">
        <v>250</v>
      </c>
      <c r="F12" s="16" t="s">
        <v>82</v>
      </c>
      <c r="G12" s="22" t="s">
        <v>31</v>
      </c>
      <c r="H12" s="23" t="s">
        <v>61</v>
      </c>
      <c r="I12" s="23" t="s">
        <v>61</v>
      </c>
      <c r="J12" s="17"/>
      <c r="K12" s="22" t="s">
        <v>11</v>
      </c>
      <c r="L12" s="23" t="s">
        <v>36</v>
      </c>
      <c r="M12" s="23" t="s">
        <v>36</v>
      </c>
      <c r="N12" s="17"/>
      <c r="O12" s="23" t="s">
        <v>62</v>
      </c>
      <c r="P12" s="22" t="s">
        <v>62</v>
      </c>
      <c r="Q12" s="22" t="s">
        <v>63</v>
      </c>
      <c r="R12" s="17"/>
      <c r="S12" s="30" t="str">
        <f>"237,5"</f>
        <v>237,5</v>
      </c>
      <c r="T12" s="33" t="str">
        <f>"233,0587"</f>
        <v>233,0587</v>
      </c>
      <c r="U12" s="16" t="s">
        <v>102</v>
      </c>
    </row>
    <row r="13" spans="1:21">
      <c r="A13" s="19" t="s">
        <v>104</v>
      </c>
      <c r="B13" s="18" t="s">
        <v>64</v>
      </c>
      <c r="C13" s="18" t="s">
        <v>65</v>
      </c>
      <c r="D13" s="18" t="s">
        <v>60</v>
      </c>
      <c r="E13" s="18" t="s">
        <v>250</v>
      </c>
      <c r="F13" s="18" t="s">
        <v>82</v>
      </c>
      <c r="G13" s="24" t="s">
        <v>49</v>
      </c>
      <c r="H13" s="25" t="s">
        <v>50</v>
      </c>
      <c r="I13" s="25" t="s">
        <v>50</v>
      </c>
      <c r="J13" s="19"/>
      <c r="K13" s="25" t="s">
        <v>66</v>
      </c>
      <c r="L13" s="24" t="s">
        <v>67</v>
      </c>
      <c r="M13" s="24" t="s">
        <v>34</v>
      </c>
      <c r="N13" s="19"/>
      <c r="O13" s="25" t="s">
        <v>30</v>
      </c>
      <c r="P13" s="24" t="s">
        <v>30</v>
      </c>
      <c r="Q13" s="25" t="s">
        <v>61</v>
      </c>
      <c r="R13" s="19"/>
      <c r="S13" s="32" t="str">
        <f>"200,0"</f>
        <v>200,0</v>
      </c>
      <c r="T13" s="34" t="str">
        <f>"196,2600"</f>
        <v>196,2600</v>
      </c>
      <c r="U13" s="18" t="s">
        <v>102</v>
      </c>
    </row>
    <row r="14" spans="1:21">
      <c r="A14" s="19" t="s">
        <v>105</v>
      </c>
      <c r="B14" s="18" t="s">
        <v>68</v>
      </c>
      <c r="C14" s="18" t="s">
        <v>69</v>
      </c>
      <c r="D14" s="18" t="s">
        <v>70</v>
      </c>
      <c r="E14" s="18" t="s">
        <v>250</v>
      </c>
      <c r="F14" s="18" t="s">
        <v>82</v>
      </c>
      <c r="G14" s="24" t="s">
        <v>12</v>
      </c>
      <c r="H14" s="25" t="s">
        <v>49</v>
      </c>
      <c r="I14" s="24" t="s">
        <v>49</v>
      </c>
      <c r="J14" s="19"/>
      <c r="K14" s="25" t="s">
        <v>67</v>
      </c>
      <c r="L14" s="25" t="s">
        <v>67</v>
      </c>
      <c r="M14" s="24" t="s">
        <v>67</v>
      </c>
      <c r="N14" s="19"/>
      <c r="O14" s="24" t="s">
        <v>71</v>
      </c>
      <c r="P14" s="24" t="s">
        <v>12</v>
      </c>
      <c r="Q14" s="25" t="s">
        <v>49</v>
      </c>
      <c r="R14" s="19"/>
      <c r="S14" s="32" t="str">
        <f>"182,5"</f>
        <v>182,5</v>
      </c>
      <c r="T14" s="34" t="str">
        <f>"243,7105"</f>
        <v>243,7105</v>
      </c>
      <c r="U14" s="18" t="s">
        <v>102</v>
      </c>
    </row>
    <row r="15" spans="1:21">
      <c r="A15" s="19" t="s">
        <v>106</v>
      </c>
      <c r="B15" s="18" t="s">
        <v>72</v>
      </c>
      <c r="C15" s="18" t="s">
        <v>73</v>
      </c>
      <c r="D15" s="18" t="s">
        <v>74</v>
      </c>
      <c r="E15" s="18" t="s">
        <v>250</v>
      </c>
      <c r="F15" s="18" t="s">
        <v>82</v>
      </c>
      <c r="G15" s="24" t="s">
        <v>34</v>
      </c>
      <c r="H15" s="24" t="s">
        <v>75</v>
      </c>
      <c r="I15" s="24" t="s">
        <v>35</v>
      </c>
      <c r="J15" s="19"/>
      <c r="K15" s="24" t="s">
        <v>76</v>
      </c>
      <c r="L15" s="24" t="s">
        <v>77</v>
      </c>
      <c r="M15" s="24" t="s">
        <v>55</v>
      </c>
      <c r="N15" s="19"/>
      <c r="O15" s="24" t="s">
        <v>78</v>
      </c>
      <c r="P15" s="24" t="s">
        <v>11</v>
      </c>
      <c r="Q15" s="25" t="s">
        <v>36</v>
      </c>
      <c r="R15" s="19"/>
      <c r="S15" s="32" t="str">
        <f>"122,5"</f>
        <v>122,5</v>
      </c>
      <c r="T15" s="34" t="str">
        <f>"163,5865"</f>
        <v>163,5865</v>
      </c>
      <c r="U15" s="18" t="s">
        <v>102</v>
      </c>
    </row>
    <row r="16" spans="1:21">
      <c r="A16" s="21" t="s">
        <v>107</v>
      </c>
      <c r="B16" s="20" t="s">
        <v>79</v>
      </c>
      <c r="C16" s="20" t="s">
        <v>80</v>
      </c>
      <c r="D16" s="20" t="s">
        <v>81</v>
      </c>
      <c r="E16" s="20" t="s">
        <v>250</v>
      </c>
      <c r="F16" s="20" t="s">
        <v>82</v>
      </c>
      <c r="G16" s="26" t="s">
        <v>34</v>
      </c>
      <c r="H16" s="26" t="s">
        <v>35</v>
      </c>
      <c r="I16" s="27" t="s">
        <v>11</v>
      </c>
      <c r="J16" s="21"/>
      <c r="K16" s="27" t="s">
        <v>76</v>
      </c>
      <c r="L16" s="27" t="s">
        <v>76</v>
      </c>
      <c r="M16" s="27" t="s">
        <v>77</v>
      </c>
      <c r="N16" s="21"/>
      <c r="O16" s="27"/>
      <c r="P16" s="21"/>
      <c r="Q16" s="21"/>
      <c r="R16" s="21"/>
      <c r="S16" s="31">
        <v>0</v>
      </c>
      <c r="T16" s="35" t="str">
        <f>"0,0000"</f>
        <v>0,0000</v>
      </c>
      <c r="U16" s="20" t="s">
        <v>102</v>
      </c>
    </row>
    <row r="17" spans="1:21">
      <c r="B17" s="5" t="s">
        <v>22</v>
      </c>
    </row>
    <row r="18" spans="1:21" ht="16">
      <c r="A18" s="49" t="s">
        <v>83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21">
      <c r="A19" s="17" t="s">
        <v>21</v>
      </c>
      <c r="B19" s="16" t="s">
        <v>84</v>
      </c>
      <c r="C19" s="16" t="s">
        <v>85</v>
      </c>
      <c r="D19" s="16" t="s">
        <v>86</v>
      </c>
      <c r="E19" s="16" t="s">
        <v>250</v>
      </c>
      <c r="F19" s="16" t="s">
        <v>82</v>
      </c>
      <c r="G19" s="22" t="s">
        <v>34</v>
      </c>
      <c r="H19" s="22" t="s">
        <v>11</v>
      </c>
      <c r="I19" s="22" t="s">
        <v>48</v>
      </c>
      <c r="J19" s="17"/>
      <c r="K19" s="23" t="s">
        <v>66</v>
      </c>
      <c r="L19" s="22" t="s">
        <v>34</v>
      </c>
      <c r="M19" s="22" t="s">
        <v>35</v>
      </c>
      <c r="N19" s="17"/>
      <c r="O19" s="22" t="s">
        <v>30</v>
      </c>
      <c r="P19" s="22" t="s">
        <v>87</v>
      </c>
      <c r="Q19" s="22" t="s">
        <v>63</v>
      </c>
      <c r="R19" s="17"/>
      <c r="S19" s="30" t="str">
        <f>"210,0"</f>
        <v>210,0</v>
      </c>
      <c r="T19" s="17" t="str">
        <f>"193,2000"</f>
        <v>193,2000</v>
      </c>
      <c r="U19" s="16" t="s">
        <v>102</v>
      </c>
    </row>
    <row r="20" spans="1:21">
      <c r="A20" s="21" t="s">
        <v>107</v>
      </c>
      <c r="B20" s="20" t="s">
        <v>88</v>
      </c>
      <c r="C20" s="20" t="s">
        <v>89</v>
      </c>
      <c r="D20" s="20" t="s">
        <v>90</v>
      </c>
      <c r="E20" s="20" t="s">
        <v>250</v>
      </c>
      <c r="F20" s="20" t="s">
        <v>82</v>
      </c>
      <c r="G20" s="26" t="s">
        <v>50</v>
      </c>
      <c r="H20" s="27" t="s">
        <v>61</v>
      </c>
      <c r="I20" s="27" t="s">
        <v>61</v>
      </c>
      <c r="J20" s="21"/>
      <c r="K20" s="26" t="s">
        <v>37</v>
      </c>
      <c r="L20" s="26" t="s">
        <v>46</v>
      </c>
      <c r="M20" s="26" t="s">
        <v>48</v>
      </c>
      <c r="N20" s="21"/>
      <c r="O20" s="27" t="s">
        <v>61</v>
      </c>
      <c r="P20" s="27" t="s">
        <v>61</v>
      </c>
      <c r="Q20" s="27" t="s">
        <v>61</v>
      </c>
      <c r="R20" s="21"/>
      <c r="S20" s="31">
        <v>0</v>
      </c>
      <c r="T20" s="21" t="str">
        <f>"0,0000"</f>
        <v>0,0000</v>
      </c>
      <c r="U20" s="20" t="s">
        <v>102</v>
      </c>
    </row>
    <row r="21" spans="1:21">
      <c r="B21" s="5" t="s">
        <v>22</v>
      </c>
    </row>
    <row r="22" spans="1:21" ht="16">
      <c r="A22" s="49" t="s">
        <v>23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21">
      <c r="A23" s="8" t="s">
        <v>107</v>
      </c>
      <c r="B23" s="7" t="s">
        <v>91</v>
      </c>
      <c r="C23" s="7" t="s">
        <v>92</v>
      </c>
      <c r="D23" s="7" t="s">
        <v>93</v>
      </c>
      <c r="E23" s="7" t="s">
        <v>250</v>
      </c>
      <c r="F23" s="7" t="s">
        <v>82</v>
      </c>
      <c r="G23" s="15" t="s">
        <v>30</v>
      </c>
      <c r="H23" s="15" t="s">
        <v>30</v>
      </c>
      <c r="I23" s="15" t="s">
        <v>61</v>
      </c>
      <c r="J23" s="8"/>
      <c r="K23" s="15"/>
      <c r="L23" s="8"/>
      <c r="M23" s="8"/>
      <c r="N23" s="8"/>
      <c r="O23" s="15"/>
      <c r="P23" s="8"/>
      <c r="Q23" s="8"/>
      <c r="R23" s="8"/>
      <c r="S23" s="28">
        <v>0</v>
      </c>
      <c r="T23" s="8" t="str">
        <f>"0,0000"</f>
        <v>0,0000</v>
      </c>
      <c r="U23" s="7" t="s">
        <v>102</v>
      </c>
    </row>
    <row r="24" spans="1:21">
      <c r="B24" s="5" t="s">
        <v>22</v>
      </c>
    </row>
    <row r="25" spans="1:21" ht="16">
      <c r="A25" s="49" t="s">
        <v>33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  <row r="26" spans="1:21">
      <c r="A26" s="8" t="s">
        <v>21</v>
      </c>
      <c r="B26" s="7" t="s">
        <v>94</v>
      </c>
      <c r="C26" s="7" t="s">
        <v>95</v>
      </c>
      <c r="D26" s="7" t="s">
        <v>96</v>
      </c>
      <c r="E26" s="7" t="s">
        <v>250</v>
      </c>
      <c r="F26" s="7" t="s">
        <v>82</v>
      </c>
      <c r="G26" s="14" t="s">
        <v>63</v>
      </c>
      <c r="H26" s="14" t="s">
        <v>97</v>
      </c>
      <c r="I26" s="14" t="s">
        <v>98</v>
      </c>
      <c r="J26" s="8"/>
      <c r="K26" s="14" t="s">
        <v>48</v>
      </c>
      <c r="L26" s="14" t="s">
        <v>71</v>
      </c>
      <c r="M26" s="14" t="s">
        <v>12</v>
      </c>
      <c r="N26" s="8"/>
      <c r="O26" s="14" t="s">
        <v>99</v>
      </c>
      <c r="P26" s="14" t="s">
        <v>100</v>
      </c>
      <c r="Q26" s="14" t="s">
        <v>101</v>
      </c>
      <c r="R26" s="8"/>
      <c r="S26" s="28" t="str">
        <f>"335,0"</f>
        <v>335,0</v>
      </c>
      <c r="T26" s="8" t="str">
        <f>"249,1395"</f>
        <v>249,1395</v>
      </c>
      <c r="U26" s="7" t="s">
        <v>102</v>
      </c>
    </row>
    <row r="27" spans="1:21">
      <c r="B27" s="5" t="s">
        <v>22</v>
      </c>
    </row>
    <row r="28" spans="1:21">
      <c r="B28" s="5" t="s">
        <v>22</v>
      </c>
    </row>
  </sheetData>
  <mergeCells count="19">
    <mergeCell ref="A25:R25"/>
    <mergeCell ref="A5:R5"/>
    <mergeCell ref="A8:R8"/>
    <mergeCell ref="A11:R11"/>
    <mergeCell ref="A18:R18"/>
    <mergeCell ref="A22:R22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6.83203125" style="5" bestFit="1" customWidth="1"/>
    <col min="14" max="16384" width="9.1640625" style="3"/>
  </cols>
  <sheetData>
    <row r="1" spans="1:13" s="2" customFormat="1" ht="29" customHeight="1">
      <c r="A1" s="36" t="s">
        <v>234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40</v>
      </c>
      <c r="H3" s="48"/>
      <c r="I3" s="48"/>
      <c r="J3" s="48"/>
      <c r="K3" s="48" t="s">
        <v>20</v>
      </c>
      <c r="L3" s="48" t="s">
        <v>3</v>
      </c>
      <c r="M3" s="54" t="s">
        <v>2</v>
      </c>
    </row>
    <row r="4" spans="1:13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5"/>
    </row>
    <row r="5" spans="1:13" ht="16">
      <c r="A5" s="56" t="s">
        <v>83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8" t="s">
        <v>21</v>
      </c>
      <c r="B6" s="7" t="s">
        <v>160</v>
      </c>
      <c r="C6" s="7" t="s">
        <v>161</v>
      </c>
      <c r="D6" s="7" t="s">
        <v>162</v>
      </c>
      <c r="E6" s="7" t="s">
        <v>250</v>
      </c>
      <c r="F6" s="7" t="s">
        <v>238</v>
      </c>
      <c r="G6" s="14" t="s">
        <v>30</v>
      </c>
      <c r="H6" s="14" t="s">
        <v>61</v>
      </c>
      <c r="I6" s="14" t="s">
        <v>87</v>
      </c>
      <c r="J6" s="8"/>
      <c r="K6" s="8" t="str">
        <f>"92,5"</f>
        <v>92,5</v>
      </c>
      <c r="L6" s="8" t="str">
        <f>"87,1442"</f>
        <v>87,1442</v>
      </c>
      <c r="M6" s="7" t="s">
        <v>163</v>
      </c>
    </row>
    <row r="7" spans="1:13">
      <c r="B7" s="5" t="s">
        <v>22</v>
      </c>
    </row>
    <row r="8" spans="1:13" ht="16">
      <c r="A8" s="49" t="s">
        <v>23</v>
      </c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8" t="s">
        <v>21</v>
      </c>
      <c r="B9" s="7" t="s">
        <v>164</v>
      </c>
      <c r="C9" s="7" t="s">
        <v>224</v>
      </c>
      <c r="D9" s="7" t="s">
        <v>165</v>
      </c>
      <c r="E9" s="7" t="s">
        <v>249</v>
      </c>
      <c r="F9" s="7" t="s">
        <v>238</v>
      </c>
      <c r="G9" s="14" t="s">
        <v>63</v>
      </c>
      <c r="H9" s="14" t="s">
        <v>38</v>
      </c>
      <c r="I9" s="14" t="s">
        <v>98</v>
      </c>
      <c r="J9" s="8"/>
      <c r="K9" s="8" t="str">
        <f>"110,0"</f>
        <v>110,0</v>
      </c>
      <c r="L9" s="8" t="str">
        <f>"87,3620"</f>
        <v>87,3620</v>
      </c>
      <c r="M9" s="7" t="s">
        <v>163</v>
      </c>
    </row>
    <row r="10" spans="1:13">
      <c r="B10" s="5" t="s">
        <v>22</v>
      </c>
    </row>
    <row r="11" spans="1:13" ht="16">
      <c r="A11" s="49" t="s">
        <v>33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>
      <c r="A12" s="8" t="s">
        <v>21</v>
      </c>
      <c r="B12" s="7" t="s">
        <v>166</v>
      </c>
      <c r="C12" s="7" t="s">
        <v>167</v>
      </c>
      <c r="D12" s="7" t="s">
        <v>168</v>
      </c>
      <c r="E12" s="7" t="s">
        <v>251</v>
      </c>
      <c r="F12" s="7" t="s">
        <v>240</v>
      </c>
      <c r="G12" s="14" t="s">
        <v>98</v>
      </c>
      <c r="H12" s="14" t="s">
        <v>169</v>
      </c>
      <c r="I12" s="15" t="s">
        <v>170</v>
      </c>
      <c r="J12" s="8"/>
      <c r="K12" s="8" t="str">
        <f>"120,0"</f>
        <v>120,0</v>
      </c>
      <c r="L12" s="8" t="str">
        <f>"91,3440"</f>
        <v>91,3440</v>
      </c>
      <c r="M12" s="7"/>
    </row>
    <row r="13" spans="1:13">
      <c r="B13" s="5" t="s">
        <v>22</v>
      </c>
    </row>
    <row r="14" spans="1:13" ht="16">
      <c r="A14" s="49" t="s">
        <v>26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3">
      <c r="A15" s="17" t="s">
        <v>21</v>
      </c>
      <c r="B15" s="16" t="s">
        <v>171</v>
      </c>
      <c r="C15" s="16" t="s">
        <v>172</v>
      </c>
      <c r="D15" s="16" t="s">
        <v>173</v>
      </c>
      <c r="E15" s="16" t="s">
        <v>250</v>
      </c>
      <c r="F15" s="16" t="s">
        <v>219</v>
      </c>
      <c r="G15" s="23" t="s">
        <v>12</v>
      </c>
      <c r="H15" s="22" t="s">
        <v>50</v>
      </c>
      <c r="I15" s="23" t="s">
        <v>31</v>
      </c>
      <c r="J15" s="17"/>
      <c r="K15" s="17" t="str">
        <f>"80,0"</f>
        <v>80,0</v>
      </c>
      <c r="L15" s="17" t="str">
        <f>"55,1040"</f>
        <v>55,1040</v>
      </c>
      <c r="M15" s="16" t="s">
        <v>144</v>
      </c>
    </row>
    <row r="16" spans="1:13">
      <c r="A16" s="19" t="s">
        <v>21</v>
      </c>
      <c r="B16" s="18" t="s">
        <v>174</v>
      </c>
      <c r="C16" s="18" t="s">
        <v>175</v>
      </c>
      <c r="D16" s="18" t="s">
        <v>176</v>
      </c>
      <c r="E16" s="18" t="s">
        <v>251</v>
      </c>
      <c r="F16" s="18" t="s">
        <v>219</v>
      </c>
      <c r="G16" s="24" t="s">
        <v>170</v>
      </c>
      <c r="H16" s="24" t="s">
        <v>113</v>
      </c>
      <c r="I16" s="25" t="s">
        <v>99</v>
      </c>
      <c r="J16" s="19"/>
      <c r="K16" s="19" t="str">
        <f>"140,0"</f>
        <v>140,0</v>
      </c>
      <c r="L16" s="19" t="str">
        <f>"94,9060"</f>
        <v>94,9060</v>
      </c>
      <c r="M16" s="18"/>
    </row>
    <row r="17" spans="1:13">
      <c r="A17" s="21" t="s">
        <v>104</v>
      </c>
      <c r="B17" s="20" t="s">
        <v>27</v>
      </c>
      <c r="C17" s="20" t="s">
        <v>28</v>
      </c>
      <c r="D17" s="20" t="s">
        <v>29</v>
      </c>
      <c r="E17" s="20" t="s">
        <v>251</v>
      </c>
      <c r="F17" s="20" t="s">
        <v>219</v>
      </c>
      <c r="G17" s="26" t="s">
        <v>169</v>
      </c>
      <c r="H17" s="27" t="s">
        <v>116</v>
      </c>
      <c r="I17" s="26" t="s">
        <v>177</v>
      </c>
      <c r="J17" s="21"/>
      <c r="K17" s="21" t="str">
        <f>"127,5"</f>
        <v>127,5</v>
      </c>
      <c r="L17" s="21" t="str">
        <f>"88,7783"</f>
        <v>88,7783</v>
      </c>
      <c r="M17" s="20"/>
    </row>
    <row r="18" spans="1:13">
      <c r="B18" s="5" t="s">
        <v>22</v>
      </c>
    </row>
    <row r="19" spans="1:13" ht="16">
      <c r="A19" s="49" t="s">
        <v>7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3">
      <c r="A20" s="17" t="s">
        <v>21</v>
      </c>
      <c r="B20" s="16" t="s">
        <v>178</v>
      </c>
      <c r="C20" s="16" t="s">
        <v>179</v>
      </c>
      <c r="D20" s="16" t="s">
        <v>10</v>
      </c>
      <c r="E20" s="16" t="s">
        <v>251</v>
      </c>
      <c r="F20" s="16" t="s">
        <v>241</v>
      </c>
      <c r="G20" s="22" t="s">
        <v>140</v>
      </c>
      <c r="H20" s="23" t="s">
        <v>124</v>
      </c>
      <c r="I20" s="23" t="s">
        <v>124</v>
      </c>
      <c r="J20" s="17"/>
      <c r="K20" s="17" t="str">
        <f>"167,5"</f>
        <v>167,5</v>
      </c>
      <c r="L20" s="17" t="str">
        <f>"107,5517"</f>
        <v>107,5517</v>
      </c>
      <c r="M20" s="16"/>
    </row>
    <row r="21" spans="1:13">
      <c r="A21" s="21" t="s">
        <v>104</v>
      </c>
      <c r="B21" s="20" t="s">
        <v>180</v>
      </c>
      <c r="C21" s="20" t="s">
        <v>181</v>
      </c>
      <c r="D21" s="20" t="s">
        <v>182</v>
      </c>
      <c r="E21" s="20" t="s">
        <v>251</v>
      </c>
      <c r="F21" s="20" t="s">
        <v>219</v>
      </c>
      <c r="G21" s="27" t="s">
        <v>116</v>
      </c>
      <c r="H21" s="26" t="s">
        <v>183</v>
      </c>
      <c r="I21" s="27" t="s">
        <v>184</v>
      </c>
      <c r="J21" s="21"/>
      <c r="K21" s="21" t="str">
        <f>"132,5"</f>
        <v>132,5</v>
      </c>
      <c r="L21" s="21" t="str">
        <f>"85,4757"</f>
        <v>85,4757</v>
      </c>
      <c r="M21" s="20"/>
    </row>
    <row r="22" spans="1:13">
      <c r="B22" s="5" t="s">
        <v>22</v>
      </c>
    </row>
    <row r="23" spans="1:13" ht="16">
      <c r="A23" s="49" t="s">
        <v>130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3">
      <c r="A24" s="17" t="s">
        <v>21</v>
      </c>
      <c r="B24" s="16" t="s">
        <v>185</v>
      </c>
      <c r="C24" s="16" t="s">
        <v>186</v>
      </c>
      <c r="D24" s="16" t="s">
        <v>187</v>
      </c>
      <c r="E24" s="16" t="s">
        <v>251</v>
      </c>
      <c r="F24" s="16" t="s">
        <v>239</v>
      </c>
      <c r="G24" s="22" t="s">
        <v>188</v>
      </c>
      <c r="H24" s="22" t="s">
        <v>114</v>
      </c>
      <c r="I24" s="22" t="s">
        <v>189</v>
      </c>
      <c r="J24" s="17"/>
      <c r="K24" s="17" t="str">
        <f>"162,5"</f>
        <v>162,5</v>
      </c>
      <c r="L24" s="17" t="str">
        <f>"99,6287"</f>
        <v>99,6287</v>
      </c>
      <c r="M24" s="16"/>
    </row>
    <row r="25" spans="1:13">
      <c r="A25" s="19" t="s">
        <v>104</v>
      </c>
      <c r="B25" s="18" t="s">
        <v>190</v>
      </c>
      <c r="C25" s="18" t="s">
        <v>191</v>
      </c>
      <c r="D25" s="18" t="s">
        <v>192</v>
      </c>
      <c r="E25" s="18" t="s">
        <v>251</v>
      </c>
      <c r="F25" s="18" t="s">
        <v>219</v>
      </c>
      <c r="G25" s="24" t="s">
        <v>113</v>
      </c>
      <c r="H25" s="24" t="s">
        <v>100</v>
      </c>
      <c r="I25" s="25" t="s">
        <v>189</v>
      </c>
      <c r="J25" s="19"/>
      <c r="K25" s="19" t="str">
        <f>"150,0"</f>
        <v>150,0</v>
      </c>
      <c r="L25" s="19" t="str">
        <f>"94,3200"</f>
        <v>94,3200</v>
      </c>
      <c r="M25" s="18" t="s">
        <v>144</v>
      </c>
    </row>
    <row r="26" spans="1:13">
      <c r="A26" s="21" t="s">
        <v>21</v>
      </c>
      <c r="B26" s="20" t="s">
        <v>193</v>
      </c>
      <c r="C26" s="20" t="s">
        <v>225</v>
      </c>
      <c r="D26" s="20" t="s">
        <v>194</v>
      </c>
      <c r="E26" s="20" t="s">
        <v>252</v>
      </c>
      <c r="F26" s="20" t="s">
        <v>219</v>
      </c>
      <c r="G26" s="26" t="s">
        <v>189</v>
      </c>
      <c r="H26" s="26" t="s">
        <v>129</v>
      </c>
      <c r="I26" s="26" t="s">
        <v>117</v>
      </c>
      <c r="J26" s="21"/>
      <c r="K26" s="21" t="str">
        <f>"170,0"</f>
        <v>170,0</v>
      </c>
      <c r="L26" s="21" t="str">
        <f>"129,1389"</f>
        <v>129,1389</v>
      </c>
      <c r="M26" s="20" t="s">
        <v>195</v>
      </c>
    </row>
    <row r="27" spans="1:13">
      <c r="B27" s="5" t="s">
        <v>22</v>
      </c>
    </row>
    <row r="28" spans="1:13">
      <c r="B28" s="5" t="s">
        <v>22</v>
      </c>
    </row>
    <row r="29" spans="1:13">
      <c r="B29" s="5" t="s">
        <v>22</v>
      </c>
    </row>
    <row r="30" spans="1:13" ht="18">
      <c r="B30" s="9" t="s">
        <v>13</v>
      </c>
      <c r="C30" s="9"/>
      <c r="F30" s="3"/>
    </row>
    <row r="31" spans="1:13" ht="16">
      <c r="B31" s="10" t="s">
        <v>14</v>
      </c>
      <c r="C31" s="10"/>
      <c r="F31" s="3"/>
    </row>
    <row r="32" spans="1:13" ht="14">
      <c r="B32" s="11"/>
      <c r="C32" s="12" t="s">
        <v>15</v>
      </c>
      <c r="F32" s="3"/>
    </row>
    <row r="33" spans="2:6" ht="14">
      <c r="B33" s="13" t="s">
        <v>16</v>
      </c>
      <c r="C33" s="13" t="s">
        <v>17</v>
      </c>
      <c r="D33" s="13" t="s">
        <v>242</v>
      </c>
      <c r="E33" s="13" t="s">
        <v>18</v>
      </c>
      <c r="F33" s="13" t="s">
        <v>103</v>
      </c>
    </row>
    <row r="34" spans="2:6">
      <c r="B34" s="5" t="s">
        <v>178</v>
      </c>
      <c r="C34" s="5" t="s">
        <v>15</v>
      </c>
      <c r="D34" s="6" t="s">
        <v>19</v>
      </c>
      <c r="E34" s="6" t="s">
        <v>140</v>
      </c>
      <c r="F34" s="6" t="s">
        <v>196</v>
      </c>
    </row>
    <row r="35" spans="2:6">
      <c r="B35" s="5" t="s">
        <v>185</v>
      </c>
      <c r="C35" s="5" t="s">
        <v>15</v>
      </c>
      <c r="D35" s="6" t="s">
        <v>159</v>
      </c>
      <c r="E35" s="6" t="s">
        <v>189</v>
      </c>
      <c r="F35" s="6" t="s">
        <v>197</v>
      </c>
    </row>
    <row r="36" spans="2:6">
      <c r="B36" s="5" t="s">
        <v>174</v>
      </c>
      <c r="C36" s="5" t="s">
        <v>15</v>
      </c>
      <c r="D36" s="6" t="s">
        <v>32</v>
      </c>
      <c r="E36" s="6" t="s">
        <v>113</v>
      </c>
      <c r="F36" s="6" t="s">
        <v>198</v>
      </c>
    </row>
  </sheetData>
  <mergeCells count="17">
    <mergeCell ref="A23:J23"/>
    <mergeCell ref="A5:J5"/>
    <mergeCell ref="A8:J8"/>
    <mergeCell ref="A11:J11"/>
    <mergeCell ref="A14:J14"/>
    <mergeCell ref="A19:J19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4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83203125" style="5" customWidth="1"/>
    <col min="7" max="9" width="5.5" style="6" customWidth="1"/>
    <col min="10" max="10" width="4.83203125" style="6" customWidth="1"/>
    <col min="11" max="11" width="11.5" style="29" customWidth="1"/>
    <col min="12" max="12" width="8.5" style="6" bestFit="1" customWidth="1"/>
    <col min="13" max="13" width="25.83203125" style="5" bestFit="1" customWidth="1"/>
    <col min="14" max="16384" width="9.1640625" style="3"/>
  </cols>
  <sheetData>
    <row r="1" spans="1:13" s="2" customFormat="1" ht="29" customHeight="1">
      <c r="A1" s="36" t="s">
        <v>235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40</v>
      </c>
      <c r="H3" s="48"/>
      <c r="I3" s="48"/>
      <c r="J3" s="48"/>
      <c r="K3" s="52" t="s">
        <v>20</v>
      </c>
      <c r="L3" s="48" t="s">
        <v>3</v>
      </c>
      <c r="M3" s="54" t="s">
        <v>2</v>
      </c>
    </row>
    <row r="4" spans="1:13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53"/>
      <c r="L4" s="47"/>
      <c r="M4" s="55"/>
    </row>
    <row r="5" spans="1:13" ht="16">
      <c r="A5" s="56" t="s">
        <v>7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17" t="s">
        <v>21</v>
      </c>
      <c r="B6" s="16" t="s">
        <v>8</v>
      </c>
      <c r="C6" s="16" t="s">
        <v>9</v>
      </c>
      <c r="D6" s="16" t="s">
        <v>10</v>
      </c>
      <c r="E6" s="16" t="s">
        <v>251</v>
      </c>
      <c r="F6" s="16" t="s">
        <v>219</v>
      </c>
      <c r="G6" s="22" t="s">
        <v>124</v>
      </c>
      <c r="H6" s="22" t="s">
        <v>118</v>
      </c>
      <c r="I6" s="23" t="s">
        <v>125</v>
      </c>
      <c r="J6" s="17"/>
      <c r="K6" s="30" t="str">
        <f>"180,0"</f>
        <v>180,0</v>
      </c>
      <c r="L6" s="17" t="str">
        <f>"115,5780"</f>
        <v>115,5780</v>
      </c>
      <c r="M6" s="16"/>
    </row>
    <row r="7" spans="1:13">
      <c r="A7" s="21" t="s">
        <v>104</v>
      </c>
      <c r="B7" s="20" t="s">
        <v>126</v>
      </c>
      <c r="C7" s="20" t="s">
        <v>127</v>
      </c>
      <c r="D7" s="20" t="s">
        <v>128</v>
      </c>
      <c r="E7" s="20" t="s">
        <v>251</v>
      </c>
      <c r="F7" s="20" t="s">
        <v>219</v>
      </c>
      <c r="G7" s="26" t="s">
        <v>129</v>
      </c>
      <c r="H7" s="26" t="s">
        <v>117</v>
      </c>
      <c r="I7" s="26" t="s">
        <v>124</v>
      </c>
      <c r="J7" s="21"/>
      <c r="K7" s="31" t="str">
        <f>"175,0"</f>
        <v>175,0</v>
      </c>
      <c r="L7" s="21" t="str">
        <f>"112,4900"</f>
        <v>112,4900</v>
      </c>
      <c r="M7" s="20"/>
    </row>
    <row r="8" spans="1:13">
      <c r="B8" s="5" t="s">
        <v>22</v>
      </c>
    </row>
    <row r="9" spans="1:13" ht="16">
      <c r="A9" s="49" t="s">
        <v>130</v>
      </c>
      <c r="B9" s="49"/>
      <c r="C9" s="49"/>
      <c r="D9" s="49"/>
      <c r="E9" s="49"/>
      <c r="F9" s="49"/>
      <c r="G9" s="49"/>
      <c r="H9" s="49"/>
      <c r="I9" s="49"/>
      <c r="J9" s="49"/>
    </row>
    <row r="10" spans="1:13">
      <c r="A10" s="8" t="s">
        <v>21</v>
      </c>
      <c r="B10" s="7" t="s">
        <v>131</v>
      </c>
      <c r="C10" s="7" t="s">
        <v>223</v>
      </c>
      <c r="D10" s="7" t="s">
        <v>132</v>
      </c>
      <c r="E10" s="7" t="s">
        <v>253</v>
      </c>
      <c r="F10" s="7" t="s">
        <v>219</v>
      </c>
      <c r="G10" s="14" t="s">
        <v>97</v>
      </c>
      <c r="H10" s="14" t="s">
        <v>133</v>
      </c>
      <c r="I10" s="15" t="s">
        <v>134</v>
      </c>
      <c r="J10" s="8"/>
      <c r="K10" s="28" t="str">
        <f>"112,5"</f>
        <v>112,5</v>
      </c>
      <c r="L10" s="8" t="str">
        <f>"102,0762"</f>
        <v>102,0762</v>
      </c>
      <c r="M10" s="7" t="s">
        <v>135</v>
      </c>
    </row>
    <row r="11" spans="1:13">
      <c r="B11" s="5" t="s">
        <v>22</v>
      </c>
    </row>
    <row r="12" spans="1:13" ht="16">
      <c r="A12" s="49" t="s">
        <v>136</v>
      </c>
      <c r="B12" s="49"/>
      <c r="C12" s="49"/>
      <c r="D12" s="49"/>
      <c r="E12" s="49"/>
      <c r="F12" s="49"/>
      <c r="G12" s="49"/>
      <c r="H12" s="49"/>
      <c r="I12" s="49"/>
      <c r="J12" s="49"/>
    </row>
    <row r="13" spans="1:13">
      <c r="A13" s="17" t="s">
        <v>21</v>
      </c>
      <c r="B13" s="16" t="s">
        <v>137</v>
      </c>
      <c r="C13" s="16" t="s">
        <v>138</v>
      </c>
      <c r="D13" s="16" t="s">
        <v>139</v>
      </c>
      <c r="E13" s="16" t="s">
        <v>251</v>
      </c>
      <c r="F13" s="16" t="s">
        <v>240</v>
      </c>
      <c r="G13" s="22" t="s">
        <v>101</v>
      </c>
      <c r="H13" s="23" t="s">
        <v>140</v>
      </c>
      <c r="I13" s="22" t="s">
        <v>140</v>
      </c>
      <c r="J13" s="17"/>
      <c r="K13" s="30" t="str">
        <f>"167,5"</f>
        <v>167,5</v>
      </c>
      <c r="L13" s="17" t="str">
        <f>"100,7848"</f>
        <v>100,7848</v>
      </c>
      <c r="M13" s="16"/>
    </row>
    <row r="14" spans="1:13">
      <c r="A14" s="19" t="s">
        <v>107</v>
      </c>
      <c r="B14" s="18" t="s">
        <v>141</v>
      </c>
      <c r="C14" s="18" t="s">
        <v>142</v>
      </c>
      <c r="D14" s="18" t="s">
        <v>143</v>
      </c>
      <c r="E14" s="18" t="s">
        <v>251</v>
      </c>
      <c r="F14" s="18" t="s">
        <v>219</v>
      </c>
      <c r="G14" s="25" t="s">
        <v>100</v>
      </c>
      <c r="H14" s="25" t="s">
        <v>100</v>
      </c>
      <c r="I14" s="25" t="s">
        <v>100</v>
      </c>
      <c r="J14" s="19"/>
      <c r="K14" s="32">
        <v>0</v>
      </c>
      <c r="L14" s="19" t="str">
        <f>"0,0000"</f>
        <v>0,0000</v>
      </c>
      <c r="M14" s="18" t="s">
        <v>144</v>
      </c>
    </row>
    <row r="15" spans="1:13">
      <c r="A15" s="21" t="s">
        <v>21</v>
      </c>
      <c r="B15" s="20" t="s">
        <v>145</v>
      </c>
      <c r="C15" s="20" t="s">
        <v>226</v>
      </c>
      <c r="D15" s="20" t="s">
        <v>146</v>
      </c>
      <c r="E15" s="20" t="s">
        <v>254</v>
      </c>
      <c r="F15" s="20" t="s">
        <v>243</v>
      </c>
      <c r="G15" s="26" t="s">
        <v>113</v>
      </c>
      <c r="H15" s="26" t="s">
        <v>100</v>
      </c>
      <c r="I15" s="27" t="s">
        <v>147</v>
      </c>
      <c r="J15" s="21"/>
      <c r="K15" s="31" t="str">
        <f>"150,0"</f>
        <v>150,0</v>
      </c>
      <c r="L15" s="21" t="str">
        <f>"95,3707"</f>
        <v>95,3707</v>
      </c>
      <c r="M15" s="20"/>
    </row>
    <row r="16" spans="1:13">
      <c r="B16" s="5" t="s">
        <v>22</v>
      </c>
    </row>
    <row r="17" spans="1:13" ht="16">
      <c r="A17" s="49" t="s">
        <v>148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3">
      <c r="A18" s="8" t="s">
        <v>21</v>
      </c>
      <c r="B18" s="7" t="s">
        <v>149</v>
      </c>
      <c r="C18" s="7" t="s">
        <v>150</v>
      </c>
      <c r="D18" s="7" t="s">
        <v>151</v>
      </c>
      <c r="E18" s="7" t="s">
        <v>251</v>
      </c>
      <c r="F18" s="7" t="s">
        <v>219</v>
      </c>
      <c r="G18" s="14" t="s">
        <v>152</v>
      </c>
      <c r="H18" s="15" t="s">
        <v>153</v>
      </c>
      <c r="I18" s="14" t="s">
        <v>153</v>
      </c>
      <c r="J18" s="8"/>
      <c r="K18" s="28" t="str">
        <f>"205,0"</f>
        <v>205,0</v>
      </c>
      <c r="L18" s="8" t="str">
        <f>"115,4970"</f>
        <v>115,4970</v>
      </c>
      <c r="M18" s="7" t="s">
        <v>154</v>
      </c>
    </row>
    <row r="19" spans="1:13">
      <c r="B19" s="5" t="s">
        <v>22</v>
      </c>
    </row>
    <row r="20" spans="1:13">
      <c r="B20" s="5" t="s">
        <v>22</v>
      </c>
    </row>
    <row r="21" spans="1:13">
      <c r="B21" s="5" t="s">
        <v>22</v>
      </c>
    </row>
    <row r="22" spans="1:13" ht="18">
      <c r="B22" s="9" t="s">
        <v>13</v>
      </c>
      <c r="C22" s="9"/>
      <c r="F22" s="3"/>
    </row>
    <row r="23" spans="1:13" ht="16">
      <c r="B23" s="10" t="s">
        <v>14</v>
      </c>
      <c r="C23" s="10"/>
      <c r="F23" s="3"/>
    </row>
    <row r="24" spans="1:13" ht="14">
      <c r="B24" s="11"/>
      <c r="C24" s="12" t="s">
        <v>15</v>
      </c>
      <c r="F24" s="3"/>
    </row>
    <row r="25" spans="1:13" ht="14">
      <c r="B25" s="13" t="s">
        <v>16</v>
      </c>
      <c r="C25" s="13" t="s">
        <v>17</v>
      </c>
      <c r="D25" s="13" t="s">
        <v>242</v>
      </c>
      <c r="E25" s="13" t="s">
        <v>18</v>
      </c>
      <c r="F25" s="13" t="s">
        <v>103</v>
      </c>
    </row>
    <row r="26" spans="1:13">
      <c r="B26" s="5" t="s">
        <v>8</v>
      </c>
      <c r="C26" s="5" t="s">
        <v>15</v>
      </c>
      <c r="D26" s="6" t="s">
        <v>19</v>
      </c>
      <c r="E26" s="6" t="s">
        <v>118</v>
      </c>
      <c r="F26" s="6" t="s">
        <v>155</v>
      </c>
    </row>
    <row r="27" spans="1:13">
      <c r="B27" s="5" t="s">
        <v>149</v>
      </c>
      <c r="C27" s="5" t="s">
        <v>15</v>
      </c>
      <c r="D27" s="6" t="s">
        <v>156</v>
      </c>
      <c r="E27" s="6" t="s">
        <v>153</v>
      </c>
      <c r="F27" s="6" t="s">
        <v>157</v>
      </c>
    </row>
    <row r="28" spans="1:13">
      <c r="B28" s="5" t="s">
        <v>126</v>
      </c>
      <c r="C28" s="5" t="s">
        <v>15</v>
      </c>
      <c r="D28" s="6" t="s">
        <v>19</v>
      </c>
      <c r="E28" s="6" t="s">
        <v>124</v>
      </c>
      <c r="F28" s="6" t="s">
        <v>158</v>
      </c>
    </row>
  </sheetData>
  <mergeCells count="15">
    <mergeCell ref="A9:J9"/>
    <mergeCell ref="A12:J12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332031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4.33203125" style="5" customWidth="1"/>
    <col min="7" max="9" width="5.5" style="6" customWidth="1"/>
    <col min="10" max="10" width="4.83203125" style="6" customWidth="1"/>
    <col min="11" max="11" width="11.1640625" style="6" customWidth="1"/>
    <col min="12" max="12" width="8.5" style="6" bestFit="1" customWidth="1"/>
    <col min="13" max="13" width="27.5" style="5" customWidth="1"/>
    <col min="14" max="16384" width="9.1640625" style="3"/>
  </cols>
  <sheetData>
    <row r="1" spans="1:13" s="2" customFormat="1" ht="29" customHeight="1">
      <c r="A1" s="36" t="s">
        <v>232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41</v>
      </c>
      <c r="H3" s="48"/>
      <c r="I3" s="48"/>
      <c r="J3" s="48"/>
      <c r="K3" s="48" t="s">
        <v>20</v>
      </c>
      <c r="L3" s="48" t="s">
        <v>3</v>
      </c>
      <c r="M3" s="54" t="s">
        <v>2</v>
      </c>
    </row>
    <row r="4" spans="1:13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5"/>
    </row>
    <row r="5" spans="1:13" ht="16">
      <c r="A5" s="56" t="s">
        <v>42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8" t="s">
        <v>21</v>
      </c>
      <c r="B6" s="7" t="s">
        <v>108</v>
      </c>
      <c r="C6" s="7" t="s">
        <v>222</v>
      </c>
      <c r="D6" s="7" t="s">
        <v>109</v>
      </c>
      <c r="E6" s="7" t="s">
        <v>248</v>
      </c>
      <c r="F6" s="7" t="s">
        <v>219</v>
      </c>
      <c r="G6" s="14" t="s">
        <v>63</v>
      </c>
      <c r="H6" s="14" t="s">
        <v>98</v>
      </c>
      <c r="I6" s="14" t="s">
        <v>133</v>
      </c>
      <c r="J6" s="8"/>
      <c r="K6" s="8" t="str">
        <f>"112,5"</f>
        <v>112,5</v>
      </c>
      <c r="L6" s="8" t="str">
        <f>"142,8545"</f>
        <v>142,8545</v>
      </c>
      <c r="M6" s="7" t="s">
        <v>110</v>
      </c>
    </row>
    <row r="7" spans="1:13">
      <c r="B7" s="5" t="s">
        <v>22</v>
      </c>
    </row>
    <row r="8" spans="1:13" ht="16">
      <c r="A8" s="49" t="s">
        <v>51</v>
      </c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8" t="s">
        <v>21</v>
      </c>
      <c r="B9" s="7" t="s">
        <v>207</v>
      </c>
      <c r="C9" s="7" t="s">
        <v>208</v>
      </c>
      <c r="D9" s="7" t="s">
        <v>209</v>
      </c>
      <c r="E9" s="7" t="s">
        <v>251</v>
      </c>
      <c r="F9" s="7" t="s">
        <v>219</v>
      </c>
      <c r="G9" s="14" t="s">
        <v>124</v>
      </c>
      <c r="H9" s="14" t="s">
        <v>118</v>
      </c>
      <c r="I9" s="15" t="s">
        <v>210</v>
      </c>
      <c r="J9" s="8"/>
      <c r="K9" s="8" t="str">
        <f>"180,0"</f>
        <v>180,0</v>
      </c>
      <c r="L9" s="8" t="str">
        <f>"155,6640"</f>
        <v>155,6640</v>
      </c>
      <c r="M9" s="7" t="s">
        <v>211</v>
      </c>
    </row>
    <row r="10" spans="1:13">
      <c r="B10" s="5" t="s">
        <v>22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.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5.1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83203125" style="5" bestFit="1" customWidth="1"/>
    <col min="14" max="16384" width="9.1640625" style="3"/>
  </cols>
  <sheetData>
    <row r="1" spans="1:13" s="2" customFormat="1" ht="29" customHeight="1">
      <c r="A1" s="36" t="s">
        <v>233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41</v>
      </c>
      <c r="H3" s="48"/>
      <c r="I3" s="48"/>
      <c r="J3" s="48"/>
      <c r="K3" s="48" t="s">
        <v>20</v>
      </c>
      <c r="L3" s="48" t="s">
        <v>3</v>
      </c>
      <c r="M3" s="54" t="s">
        <v>2</v>
      </c>
    </row>
    <row r="4" spans="1:13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5"/>
    </row>
    <row r="5" spans="1:13" ht="16">
      <c r="A5" s="56" t="s">
        <v>130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8" t="s">
        <v>21</v>
      </c>
      <c r="B6" s="7" t="s">
        <v>131</v>
      </c>
      <c r="C6" s="7" t="s">
        <v>223</v>
      </c>
      <c r="D6" s="7" t="s">
        <v>132</v>
      </c>
      <c r="E6" s="7" t="s">
        <v>253</v>
      </c>
      <c r="F6" s="7" t="s">
        <v>219</v>
      </c>
      <c r="G6" s="14" t="s">
        <v>117</v>
      </c>
      <c r="H6" s="15" t="s">
        <v>122</v>
      </c>
      <c r="I6" s="14" t="s">
        <v>122</v>
      </c>
      <c r="J6" s="8"/>
      <c r="K6" s="8" t="str">
        <f>"185,0"</f>
        <v>185,0</v>
      </c>
      <c r="L6" s="8" t="str">
        <f>"167,8586"</f>
        <v>167,8586</v>
      </c>
      <c r="M6" s="7" t="s">
        <v>135</v>
      </c>
    </row>
    <row r="7" spans="1:13">
      <c r="B7" s="5" t="s">
        <v>22</v>
      </c>
    </row>
    <row r="8" spans="1:13" ht="16">
      <c r="A8" s="49" t="s">
        <v>199</v>
      </c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8" t="s">
        <v>21</v>
      </c>
      <c r="B9" s="7" t="s">
        <v>200</v>
      </c>
      <c r="C9" s="7" t="s">
        <v>201</v>
      </c>
      <c r="D9" s="7" t="s">
        <v>202</v>
      </c>
      <c r="E9" s="7" t="s">
        <v>251</v>
      </c>
      <c r="F9" s="7" t="s">
        <v>239</v>
      </c>
      <c r="G9" s="14" t="s">
        <v>203</v>
      </c>
      <c r="H9" s="14" t="s">
        <v>204</v>
      </c>
      <c r="I9" s="14" t="s">
        <v>205</v>
      </c>
      <c r="J9" s="8"/>
      <c r="K9" s="8" t="str">
        <f>"282,5"</f>
        <v>282,5</v>
      </c>
      <c r="L9" s="8" t="str">
        <f>"163,3415"</f>
        <v>163,3415</v>
      </c>
      <c r="M9" s="7"/>
    </row>
    <row r="10" spans="1:13">
      <c r="B10" s="5" t="s">
        <v>22</v>
      </c>
    </row>
    <row r="11" spans="1:13" ht="16">
      <c r="A11" s="49" t="s">
        <v>148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>
      <c r="A12" s="8" t="s">
        <v>21</v>
      </c>
      <c r="B12" s="7" t="s">
        <v>149</v>
      </c>
      <c r="C12" s="7" t="s">
        <v>150</v>
      </c>
      <c r="D12" s="7" t="s">
        <v>151</v>
      </c>
      <c r="E12" s="7" t="s">
        <v>251</v>
      </c>
      <c r="F12" s="7" t="s">
        <v>219</v>
      </c>
      <c r="G12" s="14" t="s">
        <v>206</v>
      </c>
      <c r="H12" s="14" t="s">
        <v>204</v>
      </c>
      <c r="I12" s="15" t="s">
        <v>205</v>
      </c>
      <c r="J12" s="8"/>
      <c r="K12" s="8" t="str">
        <f>"275,0"</f>
        <v>275,0</v>
      </c>
      <c r="L12" s="8" t="str">
        <f>"154,9350"</f>
        <v>154,9350</v>
      </c>
      <c r="M12" s="7" t="s">
        <v>195</v>
      </c>
    </row>
    <row r="13" spans="1:13">
      <c r="B13" s="5" t="s">
        <v>22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0"/>
  <sheetViews>
    <sheetView tabSelected="1"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20.33203125" style="5" bestFit="1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28.6640625" style="5" customWidth="1"/>
    <col min="7" max="14" width="5.5" style="6" customWidth="1"/>
    <col min="15" max="15" width="7.83203125" style="6" bestFit="1" customWidth="1"/>
    <col min="16" max="16" width="7.5" style="6" bestFit="1" customWidth="1"/>
    <col min="17" max="17" width="22.1640625" style="5" customWidth="1"/>
    <col min="18" max="16384" width="9.1640625" style="3"/>
  </cols>
  <sheetData>
    <row r="1" spans="1:17" s="2" customFormat="1" ht="29" customHeight="1">
      <c r="A1" s="36" t="s">
        <v>229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</row>
    <row r="2" spans="1:17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1:17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255</v>
      </c>
      <c r="H3" s="48"/>
      <c r="I3" s="48"/>
      <c r="J3" s="48"/>
      <c r="K3" s="48" t="s">
        <v>256</v>
      </c>
      <c r="L3" s="48"/>
      <c r="M3" s="48"/>
      <c r="N3" s="48"/>
      <c r="O3" s="48" t="s">
        <v>1</v>
      </c>
      <c r="P3" s="48" t="s">
        <v>3</v>
      </c>
      <c r="Q3" s="54" t="s">
        <v>2</v>
      </c>
    </row>
    <row r="4" spans="1:17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7"/>
      <c r="P4" s="47"/>
      <c r="Q4" s="55"/>
    </row>
    <row r="5" spans="1:17" ht="16">
      <c r="A5" s="56" t="s">
        <v>33</v>
      </c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7">
      <c r="A6" s="8" t="s">
        <v>21</v>
      </c>
      <c r="B6" s="7" t="s">
        <v>217</v>
      </c>
      <c r="C6" s="7" t="s">
        <v>220</v>
      </c>
      <c r="D6" s="7" t="s">
        <v>218</v>
      </c>
      <c r="E6" s="7" t="s">
        <v>250</v>
      </c>
      <c r="F6" s="7" t="s">
        <v>219</v>
      </c>
      <c r="G6" s="14" t="s">
        <v>75</v>
      </c>
      <c r="H6" s="15" t="s">
        <v>35</v>
      </c>
      <c r="I6" s="15" t="s">
        <v>35</v>
      </c>
      <c r="J6" s="8"/>
      <c r="K6" s="14" t="s">
        <v>66</v>
      </c>
      <c r="L6" s="15" t="s">
        <v>67</v>
      </c>
      <c r="M6" s="14" t="s">
        <v>67</v>
      </c>
      <c r="N6" s="8"/>
      <c r="O6" s="8" t="str">
        <f>"80,0"</f>
        <v>80,0</v>
      </c>
      <c r="P6" s="8" t="str">
        <f>"56,5120"</f>
        <v>56,5120</v>
      </c>
      <c r="Q6" s="7" t="s">
        <v>110</v>
      </c>
    </row>
    <row r="7" spans="1:17">
      <c r="B7" s="5" t="s">
        <v>22</v>
      </c>
    </row>
    <row r="8" spans="1:17" ht="16">
      <c r="A8" s="49" t="s">
        <v>26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7">
      <c r="A9" s="8" t="s">
        <v>21</v>
      </c>
      <c r="B9" s="7" t="s">
        <v>212</v>
      </c>
      <c r="C9" s="7" t="s">
        <v>213</v>
      </c>
      <c r="D9" s="7" t="s">
        <v>214</v>
      </c>
      <c r="E9" s="7" t="s">
        <v>251</v>
      </c>
      <c r="F9" s="7" t="s">
        <v>219</v>
      </c>
      <c r="G9" s="15" t="s">
        <v>215</v>
      </c>
      <c r="H9" s="14" t="s">
        <v>215</v>
      </c>
      <c r="I9" s="14" t="s">
        <v>49</v>
      </c>
      <c r="J9" s="8"/>
      <c r="K9" s="15" t="s">
        <v>216</v>
      </c>
      <c r="L9" s="14" t="s">
        <v>216</v>
      </c>
      <c r="M9" s="15" t="s">
        <v>47</v>
      </c>
      <c r="N9" s="8"/>
      <c r="O9" s="8" t="str">
        <f>"132,5"</f>
        <v>132,5</v>
      </c>
      <c r="P9" s="8" t="str">
        <f>"85,6811"</f>
        <v>85,6811</v>
      </c>
      <c r="Q9" s="7" t="s">
        <v>110</v>
      </c>
    </row>
    <row r="10" spans="1:17">
      <c r="B10" s="5" t="s">
        <v>22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6640625" style="5" customWidth="1"/>
    <col min="3" max="3" width="27.6640625" style="5" bestFit="1" customWidth="1"/>
    <col min="4" max="4" width="21.5" style="5" bestFit="1" customWidth="1"/>
    <col min="5" max="5" width="10.5" style="5" bestFit="1" customWidth="1"/>
    <col min="6" max="6" width="38" style="5" customWidth="1"/>
    <col min="7" max="10" width="5.5" style="6" customWidth="1"/>
    <col min="11" max="11" width="10.1640625" style="6" customWidth="1"/>
    <col min="12" max="12" width="10.33203125" style="6" customWidth="1"/>
    <col min="13" max="13" width="24.5" style="5" customWidth="1"/>
    <col min="14" max="16384" width="9.1640625" style="3"/>
  </cols>
  <sheetData>
    <row r="1" spans="1:13" s="2" customFormat="1" ht="29" customHeight="1">
      <c r="A1" s="36" t="s">
        <v>230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255</v>
      </c>
      <c r="H3" s="48"/>
      <c r="I3" s="48"/>
      <c r="J3" s="48"/>
      <c r="K3" s="48" t="s">
        <v>20</v>
      </c>
      <c r="L3" s="48" t="s">
        <v>3</v>
      </c>
      <c r="M3" s="54" t="s">
        <v>2</v>
      </c>
    </row>
    <row r="4" spans="1:13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5"/>
    </row>
    <row r="5" spans="1:13" ht="16">
      <c r="A5" s="56" t="s">
        <v>23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8" t="s">
        <v>21</v>
      </c>
      <c r="B6" s="7" t="s">
        <v>24</v>
      </c>
      <c r="C6" s="7" t="s">
        <v>221</v>
      </c>
      <c r="D6" s="7" t="s">
        <v>25</v>
      </c>
      <c r="E6" s="7" t="s">
        <v>250</v>
      </c>
      <c r="F6" s="7" t="s">
        <v>219</v>
      </c>
      <c r="G6" s="14" t="s">
        <v>75</v>
      </c>
      <c r="H6" s="14" t="s">
        <v>11</v>
      </c>
      <c r="I6" s="14" t="s">
        <v>37</v>
      </c>
      <c r="J6" s="8"/>
      <c r="K6" s="8" t="str">
        <f>"55,0"</f>
        <v>55,0</v>
      </c>
      <c r="L6" s="8" t="str">
        <f>"42,5315"</f>
        <v>42,5315</v>
      </c>
      <c r="M6" s="7"/>
    </row>
    <row r="7" spans="1:13">
      <c r="B7" s="5" t="s">
        <v>22</v>
      </c>
    </row>
    <row r="8" spans="1:13" ht="16">
      <c r="A8" s="49" t="s">
        <v>33</v>
      </c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8" t="s">
        <v>21</v>
      </c>
      <c r="B9" s="7" t="s">
        <v>166</v>
      </c>
      <c r="C9" s="7" t="s">
        <v>167</v>
      </c>
      <c r="D9" s="7" t="s">
        <v>168</v>
      </c>
      <c r="E9" s="7" t="s">
        <v>251</v>
      </c>
      <c r="F9" s="7" t="s">
        <v>240</v>
      </c>
      <c r="G9" s="14" t="s">
        <v>35</v>
      </c>
      <c r="H9" s="14" t="s">
        <v>37</v>
      </c>
      <c r="I9" s="15" t="s">
        <v>46</v>
      </c>
      <c r="J9" s="8"/>
      <c r="K9" s="8" t="str">
        <f>"55,0"</f>
        <v>55,0</v>
      </c>
      <c r="L9" s="8" t="str">
        <f>"40,6092"</f>
        <v>40,6092</v>
      </c>
      <c r="M9" s="7"/>
    </row>
    <row r="10" spans="1:13">
      <c r="B10" s="5" t="s">
        <v>22</v>
      </c>
    </row>
    <row r="11" spans="1:13" ht="16">
      <c r="A11" s="49" t="s">
        <v>26</v>
      </c>
      <c r="B11" s="49"/>
      <c r="C11" s="49"/>
      <c r="D11" s="49"/>
      <c r="E11" s="49"/>
      <c r="F11" s="49"/>
      <c r="G11" s="49"/>
      <c r="H11" s="49"/>
      <c r="I11" s="49"/>
      <c r="J11" s="49"/>
    </row>
    <row r="12" spans="1:13">
      <c r="A12" s="17" t="s">
        <v>21</v>
      </c>
      <c r="B12" s="16" t="s">
        <v>27</v>
      </c>
      <c r="C12" s="16" t="s">
        <v>28</v>
      </c>
      <c r="D12" s="16" t="s">
        <v>29</v>
      </c>
      <c r="E12" s="16" t="s">
        <v>251</v>
      </c>
      <c r="F12" s="16" t="s">
        <v>219</v>
      </c>
      <c r="G12" s="23" t="s">
        <v>47</v>
      </c>
      <c r="H12" s="23" t="s">
        <v>47</v>
      </c>
      <c r="I12" s="22" t="s">
        <v>47</v>
      </c>
      <c r="J12" s="17"/>
      <c r="K12" s="17" t="str">
        <f>"62,5"</f>
        <v>62,5</v>
      </c>
      <c r="L12" s="17" t="str">
        <f>"41,9875"</f>
        <v>41,9875</v>
      </c>
      <c r="M12" s="16"/>
    </row>
    <row r="13" spans="1:13">
      <c r="A13" s="21" t="s">
        <v>104</v>
      </c>
      <c r="B13" s="20" t="s">
        <v>212</v>
      </c>
      <c r="C13" s="20" t="s">
        <v>213</v>
      </c>
      <c r="D13" s="20" t="s">
        <v>214</v>
      </c>
      <c r="E13" s="20" t="s">
        <v>251</v>
      </c>
      <c r="F13" s="20" t="s">
        <v>219</v>
      </c>
      <c r="G13" s="27" t="s">
        <v>216</v>
      </c>
      <c r="H13" s="26" t="s">
        <v>216</v>
      </c>
      <c r="I13" s="27" t="s">
        <v>47</v>
      </c>
      <c r="J13" s="21"/>
      <c r="K13" s="21" t="str">
        <f>"57,5"</f>
        <v>57,5</v>
      </c>
      <c r="L13" s="21" t="str">
        <f>"37,1824"</f>
        <v>37,1824</v>
      </c>
      <c r="M13" s="20" t="s">
        <v>110</v>
      </c>
    </row>
    <row r="14" spans="1:13">
      <c r="B14" s="5" t="s">
        <v>22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7.5" style="5" customWidth="1"/>
    <col min="3" max="3" width="26.33203125" style="5" bestFit="1" customWidth="1"/>
    <col min="4" max="4" width="21.5" style="5" bestFit="1" customWidth="1"/>
    <col min="5" max="5" width="13.6640625" style="5" customWidth="1"/>
    <col min="6" max="6" width="32.1640625" style="5" customWidth="1"/>
    <col min="7" max="10" width="5.5" style="6" customWidth="1"/>
    <col min="11" max="11" width="11.33203125" style="6" customWidth="1"/>
    <col min="12" max="12" width="11.1640625" style="6" customWidth="1"/>
    <col min="13" max="13" width="22.33203125" style="5" customWidth="1"/>
    <col min="14" max="16384" width="9.1640625" style="3"/>
  </cols>
  <sheetData>
    <row r="1" spans="1:13" s="2" customFormat="1" ht="29" customHeight="1">
      <c r="A1" s="36" t="s">
        <v>231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2" customFormat="1" ht="62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3" s="1" customFormat="1" ht="12.75" customHeight="1">
      <c r="A3" s="44" t="s">
        <v>245</v>
      </c>
      <c r="B3" s="50" t="s">
        <v>0</v>
      </c>
      <c r="C3" s="46" t="s">
        <v>246</v>
      </c>
      <c r="D3" s="46" t="s">
        <v>6</v>
      </c>
      <c r="E3" s="48" t="s">
        <v>247</v>
      </c>
      <c r="F3" s="48" t="s">
        <v>5</v>
      </c>
      <c r="G3" s="48" t="s">
        <v>255</v>
      </c>
      <c r="H3" s="48"/>
      <c r="I3" s="48"/>
      <c r="J3" s="48"/>
      <c r="K3" s="48" t="s">
        <v>20</v>
      </c>
      <c r="L3" s="48" t="s">
        <v>3</v>
      </c>
      <c r="M3" s="54" t="s">
        <v>2</v>
      </c>
    </row>
    <row r="4" spans="1:13" s="1" customFormat="1" ht="21" customHeight="1" thickBot="1">
      <c r="A4" s="45"/>
      <c r="B4" s="51"/>
      <c r="C4" s="47"/>
      <c r="D4" s="47"/>
      <c r="E4" s="47"/>
      <c r="F4" s="47"/>
      <c r="G4" s="4">
        <v>1</v>
      </c>
      <c r="H4" s="4">
        <v>2</v>
      </c>
      <c r="I4" s="4">
        <v>3</v>
      </c>
      <c r="J4" s="4" t="s">
        <v>4</v>
      </c>
      <c r="K4" s="47"/>
      <c r="L4" s="47"/>
      <c r="M4" s="55"/>
    </row>
    <row r="5" spans="1:13" ht="16">
      <c r="A5" s="56" t="s">
        <v>7</v>
      </c>
      <c r="B5" s="56"/>
      <c r="C5" s="57"/>
      <c r="D5" s="57"/>
      <c r="E5" s="57"/>
      <c r="F5" s="57"/>
      <c r="G5" s="57"/>
      <c r="H5" s="57"/>
      <c r="I5" s="57"/>
      <c r="J5" s="57"/>
    </row>
    <row r="6" spans="1:13">
      <c r="A6" s="8" t="s">
        <v>21</v>
      </c>
      <c r="B6" s="7" t="s">
        <v>8</v>
      </c>
      <c r="C6" s="7" t="s">
        <v>9</v>
      </c>
      <c r="D6" s="7" t="s">
        <v>10</v>
      </c>
      <c r="E6" s="7" t="s">
        <v>251</v>
      </c>
      <c r="F6" s="7" t="s">
        <v>219</v>
      </c>
      <c r="G6" s="14" t="s">
        <v>49</v>
      </c>
      <c r="H6" s="14" t="s">
        <v>50</v>
      </c>
      <c r="I6" s="14" t="s">
        <v>30</v>
      </c>
      <c r="J6" s="8"/>
      <c r="K6" s="8" t="str">
        <f>"85,0"</f>
        <v>85,0</v>
      </c>
      <c r="L6" s="8" t="str">
        <f>"52,3345"</f>
        <v>52,3345</v>
      </c>
      <c r="M6" s="7"/>
    </row>
    <row r="7" spans="1:13">
      <c r="B7" s="5" t="s">
        <v>22</v>
      </c>
    </row>
    <row r="8" spans="1:13" ht="16">
      <c r="A8" s="49" t="s">
        <v>136</v>
      </c>
      <c r="B8" s="49"/>
      <c r="C8" s="49"/>
      <c r="D8" s="49"/>
      <c r="E8" s="49"/>
      <c r="F8" s="49"/>
      <c r="G8" s="49"/>
      <c r="H8" s="49"/>
      <c r="I8" s="49"/>
      <c r="J8" s="49"/>
    </row>
    <row r="9" spans="1:13">
      <c r="A9" s="8" t="s">
        <v>21</v>
      </c>
      <c r="B9" s="7" t="s">
        <v>141</v>
      </c>
      <c r="C9" s="7" t="s">
        <v>142</v>
      </c>
      <c r="D9" s="7" t="s">
        <v>143</v>
      </c>
      <c r="E9" s="7" t="s">
        <v>251</v>
      </c>
      <c r="F9" s="7" t="s">
        <v>219</v>
      </c>
      <c r="G9" s="14" t="s">
        <v>37</v>
      </c>
      <c r="H9" s="14" t="s">
        <v>46</v>
      </c>
      <c r="I9" s="14" t="s">
        <v>48</v>
      </c>
      <c r="J9" s="8"/>
      <c r="K9" s="8" t="str">
        <f>"65,0"</f>
        <v>65,0</v>
      </c>
      <c r="L9" s="8" t="str">
        <f>"37,1410"</f>
        <v>37,1410</v>
      </c>
      <c r="M9" s="7" t="s">
        <v>144</v>
      </c>
    </row>
    <row r="10" spans="1:13">
      <c r="B10" s="5" t="s">
        <v>22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IPL ПЛ без экипировки ДК</vt:lpstr>
      <vt:lpstr>IPL ПЛ без экипировки</vt:lpstr>
      <vt:lpstr>IPL Жим без экипировки ДК</vt:lpstr>
      <vt:lpstr>IPL Жим без экипировки</vt:lpstr>
      <vt:lpstr>IPL Тяга без экипировки ДК</vt:lpstr>
      <vt:lpstr>IPL Тяга без экипировки</vt:lpstr>
      <vt:lpstr>СПР Пауэрспорт ДК</vt:lpstr>
      <vt:lpstr>СПР Подъем на бицепс ДК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2021-11-23T17:35:15Z</dcterms:modified>
</cp:coreProperties>
</file>