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Ноябрь/"/>
    </mc:Choice>
  </mc:AlternateContent>
  <xr:revisionPtr revIDLastSave="0" documentId="13_ncr:1_{656AC25D-AEA1-3F46-86BE-5642F5C3F066}" xr6:coauthVersionLast="45" xr6:coauthVersionMax="45" xr10:uidLastSave="{00000000-0000-0000-0000-000000000000}"/>
  <bookViews>
    <workbookView xWindow="1640" yWindow="460" windowWidth="26360" windowHeight="15860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RPF Двоеборье без экип ДК" sheetId="28" r:id="rId4"/>
    <sheet name="WRPF Жим лежа без экип ДК" sheetId="15" r:id="rId5"/>
    <sheet name="WRPF Жим лежа без экип" sheetId="14" r:id="rId6"/>
    <sheet name="WRPF Тяга без экипировки ДК" sheetId="24" r:id="rId7"/>
    <sheet name="WRPF Тяга без экипировки" sheetId="23" r:id="rId8"/>
    <sheet name="WEPF Тяга экип" sheetId="25" r:id="rId9"/>
    <sheet name="WRPF Подъем на бицепс" sheetId="35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15" l="1"/>
  <c r="L23" i="35" l="1"/>
  <c r="K23" i="35"/>
  <c r="L20" i="35"/>
  <c r="K20" i="35"/>
  <c r="L17" i="35"/>
  <c r="K17" i="35"/>
  <c r="L16" i="35"/>
  <c r="K16" i="35"/>
  <c r="L15" i="35"/>
  <c r="K15" i="35"/>
  <c r="L12" i="35"/>
  <c r="K12" i="35"/>
  <c r="L9" i="35"/>
  <c r="K9" i="35"/>
  <c r="L6" i="35"/>
  <c r="K6" i="35"/>
  <c r="P9" i="28"/>
  <c r="O9" i="28"/>
  <c r="P6" i="28"/>
  <c r="O6" i="28"/>
  <c r="L6" i="25"/>
  <c r="K6" i="25"/>
  <c r="L31" i="24"/>
  <c r="K31" i="24"/>
  <c r="L28" i="24"/>
  <c r="K28" i="24"/>
  <c r="L25" i="24"/>
  <c r="K25" i="24"/>
  <c r="L24" i="24"/>
  <c r="K24" i="24"/>
  <c r="L21" i="24"/>
  <c r="K21" i="24"/>
  <c r="L18" i="24"/>
  <c r="K18" i="24"/>
  <c r="L15" i="24"/>
  <c r="K15" i="24"/>
  <c r="L12" i="24"/>
  <c r="K12" i="24"/>
  <c r="L9" i="24"/>
  <c r="K9" i="24"/>
  <c r="L6" i="24"/>
  <c r="K6" i="24"/>
  <c r="L22" i="23"/>
  <c r="K22" i="23"/>
  <c r="L19" i="23"/>
  <c r="K19" i="23"/>
  <c r="L16" i="23"/>
  <c r="K16" i="23"/>
  <c r="L15" i="23"/>
  <c r="K15" i="23"/>
  <c r="L12" i="23"/>
  <c r="K12" i="23"/>
  <c r="L9" i="23"/>
  <c r="K9" i="23"/>
  <c r="L6" i="23"/>
  <c r="K6" i="23"/>
  <c r="L29" i="15"/>
  <c r="K29" i="15"/>
  <c r="L28" i="15"/>
  <c r="K28" i="15"/>
  <c r="L25" i="15"/>
  <c r="L24" i="15"/>
  <c r="L23" i="15"/>
  <c r="K23" i="15"/>
  <c r="L22" i="15"/>
  <c r="K22" i="15"/>
  <c r="L19" i="15"/>
  <c r="K19" i="15"/>
  <c r="L18" i="15"/>
  <c r="K18" i="15"/>
  <c r="L15" i="15"/>
  <c r="K15" i="15"/>
  <c r="L12" i="15"/>
  <c r="K12" i="15"/>
  <c r="L9" i="15"/>
  <c r="K9" i="15"/>
  <c r="L6" i="15"/>
  <c r="K6" i="15"/>
  <c r="L27" i="14"/>
  <c r="L26" i="14"/>
  <c r="K26" i="14"/>
  <c r="L23" i="14"/>
  <c r="K23" i="14"/>
  <c r="L22" i="14"/>
  <c r="K22" i="14"/>
  <c r="L19" i="14"/>
  <c r="K19" i="14"/>
  <c r="L18" i="14"/>
  <c r="K18" i="14"/>
  <c r="L15" i="14"/>
  <c r="K15" i="14"/>
  <c r="L12" i="14"/>
  <c r="K12" i="14"/>
  <c r="L9" i="14"/>
  <c r="K9" i="14"/>
  <c r="L6" i="14"/>
  <c r="K6" i="14"/>
  <c r="T24" i="10"/>
  <c r="S24" i="10"/>
  <c r="T21" i="10"/>
  <c r="S21" i="10"/>
  <c r="T18" i="10"/>
  <c r="S18" i="10"/>
  <c r="T15" i="10"/>
  <c r="S15" i="10"/>
  <c r="T12" i="10"/>
  <c r="S12" i="10"/>
  <c r="T9" i="10"/>
  <c r="S9" i="10"/>
  <c r="T6" i="10"/>
  <c r="S6" i="10"/>
  <c r="T20" i="9"/>
  <c r="S20" i="9"/>
  <c r="T19" i="9"/>
  <c r="S19" i="9"/>
  <c r="T16" i="9"/>
  <c r="T15" i="9"/>
  <c r="S15" i="9"/>
  <c r="T12" i="9"/>
  <c r="S12" i="9"/>
  <c r="T9" i="9"/>
  <c r="T6" i="9"/>
  <c r="S6" i="9"/>
  <c r="T15" i="6"/>
  <c r="T12" i="6"/>
  <c r="S12" i="6"/>
  <c r="T9" i="6"/>
  <c r="S9" i="6"/>
  <c r="T6" i="6"/>
  <c r="S6" i="6"/>
</calcChain>
</file>

<file path=xl/sharedStrings.xml><?xml version="1.0" encoding="utf-8"?>
<sst xmlns="http://schemas.openxmlformats.org/spreadsheetml/2006/main" count="1128" uniqueCount="330">
  <si>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</si>
  <si>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</si>
  <si>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</si>
  <si>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</si>
  <si>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</si>
  <si>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</si>
  <si>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</si>
  <si>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</si>
  <si>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</si>
  <si>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</si>
  <si>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</si>
  <si>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</si>
  <si>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56</t>
  </si>
  <si>
    <t>Шиленкова Лариса</t>
  </si>
  <si>
    <t>Открытая (23.02.1979)/42</t>
  </si>
  <si>
    <t>55,40</t>
  </si>
  <si>
    <t>115,0</t>
  </si>
  <si>
    <t>122,5</t>
  </si>
  <si>
    <t>127,5</t>
  </si>
  <si>
    <t>57,5</t>
  </si>
  <si>
    <t>60,0</t>
  </si>
  <si>
    <t>62,5</t>
  </si>
  <si>
    <t>110,0</t>
  </si>
  <si>
    <t>117,5</t>
  </si>
  <si>
    <t>ВЕСОВАЯ КАТЕГОРИЯ   82.5</t>
  </si>
  <si>
    <t>Никифоров Роман</t>
  </si>
  <si>
    <t>Открытая (27.11.1986)/35</t>
  </si>
  <si>
    <t>81,50</t>
  </si>
  <si>
    <t>190,0</t>
  </si>
  <si>
    <t>200,0</t>
  </si>
  <si>
    <t>220,0</t>
  </si>
  <si>
    <t>230,0</t>
  </si>
  <si>
    <t>ВЕСОВАЯ КАТЕГОРИЯ   100</t>
  </si>
  <si>
    <t>Ярмушев Сергей</t>
  </si>
  <si>
    <t>Открытая (20.06.1992)/29</t>
  </si>
  <si>
    <t>98,00</t>
  </si>
  <si>
    <t>240,0</t>
  </si>
  <si>
    <t>245,0</t>
  </si>
  <si>
    <t>140,0</t>
  </si>
  <si>
    <t>145,0</t>
  </si>
  <si>
    <t>150,0</t>
  </si>
  <si>
    <t>210,0</t>
  </si>
  <si>
    <t>215,0</t>
  </si>
  <si>
    <t>ВЕСОВАЯ КАТЕГОРИЯ   110</t>
  </si>
  <si>
    <t>Кузнецов Дмитрий</t>
  </si>
  <si>
    <t>Открытая (13.03.1992)/29</t>
  </si>
  <si>
    <t>108,00</t>
  </si>
  <si>
    <t xml:space="preserve">Саратов/Саратовская область </t>
  </si>
  <si>
    <t>165,0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</si>
  <si>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</si>
  <si>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</si>
  <si>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</si>
  <si>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</si>
  <si>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</si>
  <si>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Мужчины </t>
  </si>
  <si>
    <t>100</t>
  </si>
  <si>
    <t>1</t>
  </si>
  <si>
    <t>-</t>
  </si>
  <si>
    <t>ВЕСОВАЯ КАТЕГОРИЯ   67.5</t>
  </si>
  <si>
    <t>Кульшарипов Рифат</t>
  </si>
  <si>
    <t>Юниоры (13.10.2000)/21</t>
  </si>
  <si>
    <t>66,40</t>
  </si>
  <si>
    <t xml:space="preserve">Волгоград/Волгоградская область </t>
  </si>
  <si>
    <t>135,0</t>
  </si>
  <si>
    <t>160,0</t>
  </si>
  <si>
    <t>100,0</t>
  </si>
  <si>
    <t>105,0</t>
  </si>
  <si>
    <t>170,0</t>
  </si>
  <si>
    <t>185,0</t>
  </si>
  <si>
    <t>ВЕСОВАЯ КАТЕГОРИЯ   75</t>
  </si>
  <si>
    <t>Жабунин Станислав</t>
  </si>
  <si>
    <t>Открытая (05.10.2000)/21</t>
  </si>
  <si>
    <t>74,20</t>
  </si>
  <si>
    <t>155,0</t>
  </si>
  <si>
    <t>175,0</t>
  </si>
  <si>
    <t>90,0</t>
  </si>
  <si>
    <t>Чередниченко Иван</t>
  </si>
  <si>
    <t>Открытая (11.09.1995)/26</t>
  </si>
  <si>
    <t>79,10</t>
  </si>
  <si>
    <t>250,0</t>
  </si>
  <si>
    <t>Благодырев Алексей</t>
  </si>
  <si>
    <t>Открытая (03.07.1991)/30</t>
  </si>
  <si>
    <t>99,50</t>
  </si>
  <si>
    <t>262,5</t>
  </si>
  <si>
    <t>270,0</t>
  </si>
  <si>
    <t>195,0</t>
  </si>
  <si>
    <t>202,5</t>
  </si>
  <si>
    <t>290,0</t>
  </si>
  <si>
    <t>300,0</t>
  </si>
  <si>
    <t>Лозыченко Константин</t>
  </si>
  <si>
    <t>Мастера 40-49 (11.01.1972)/49</t>
  </si>
  <si>
    <t>99,30</t>
  </si>
  <si>
    <t>205,0</t>
  </si>
  <si>
    <t>120,0</t>
  </si>
  <si>
    <t>ВЕСОВАЯ КАТЕГОРИЯ   125</t>
  </si>
  <si>
    <t>Чухнов Павел</t>
  </si>
  <si>
    <t>Открытая (05.03.1989)/32</t>
  </si>
  <si>
    <t>117,00</t>
  </si>
  <si>
    <t>310,0</t>
  </si>
  <si>
    <t>330,0</t>
  </si>
  <si>
    <t>345,0</t>
  </si>
  <si>
    <t>315,0</t>
  </si>
  <si>
    <t>Туманов Андрей</t>
  </si>
  <si>
    <t>Открытая (02.04.1995)/26</t>
  </si>
  <si>
    <t>111,00</t>
  </si>
  <si>
    <t>280,0</t>
  </si>
  <si>
    <t xml:space="preserve">Амазян Д. </t>
  </si>
  <si>
    <t>67.5</t>
  </si>
  <si>
    <t>125</t>
  </si>
  <si>
    <t>855,0</t>
  </si>
  <si>
    <t>494,6175</t>
  </si>
  <si>
    <t>747,5</t>
  </si>
  <si>
    <t>455,8255</t>
  </si>
  <si>
    <t>720,0</t>
  </si>
  <si>
    <t>422,5680</t>
  </si>
  <si>
    <t>2</t>
  </si>
  <si>
    <t>ВЕСОВАЯ КАТЕГОРИЯ   48</t>
  </si>
  <si>
    <t>Анищенкова Юлия</t>
  </si>
  <si>
    <t>Открытая (01.11.1983)/38</t>
  </si>
  <si>
    <t>47,80</t>
  </si>
  <si>
    <t xml:space="preserve">Михайловка/Волгоградская область </t>
  </si>
  <si>
    <t>50,0</t>
  </si>
  <si>
    <t>65,0</t>
  </si>
  <si>
    <t>40,0</t>
  </si>
  <si>
    <t>45,0</t>
  </si>
  <si>
    <t>95,0</t>
  </si>
  <si>
    <t>ВЕСОВАЯ КАТЕГОРИЯ   52</t>
  </si>
  <si>
    <t>Тюрина Вероника</t>
  </si>
  <si>
    <t>Юниорки (22.02.2001)/20</t>
  </si>
  <si>
    <t>50,20</t>
  </si>
  <si>
    <t>70,0</t>
  </si>
  <si>
    <t>72,5</t>
  </si>
  <si>
    <t>42,5</t>
  </si>
  <si>
    <t>47,5</t>
  </si>
  <si>
    <t>80,0</t>
  </si>
  <si>
    <t>87,5</t>
  </si>
  <si>
    <t>Акимова Татьяна</t>
  </si>
  <si>
    <t>Открытая (11.01.1981)/40</t>
  </si>
  <si>
    <t>65,00</t>
  </si>
  <si>
    <t>75,0</t>
  </si>
  <si>
    <t>Маркосян Мелик</t>
  </si>
  <si>
    <t>Открытая (21.01.1992)/29</t>
  </si>
  <si>
    <t>66,20</t>
  </si>
  <si>
    <t>130,0</t>
  </si>
  <si>
    <t>Пустынников Владислав</t>
  </si>
  <si>
    <t>Юниоры (22.06.2001)/20</t>
  </si>
  <si>
    <t>73,50</t>
  </si>
  <si>
    <t xml:space="preserve">Волжский/Волгоградская область </t>
  </si>
  <si>
    <t>162,5</t>
  </si>
  <si>
    <t>102,5</t>
  </si>
  <si>
    <t>182,5</t>
  </si>
  <si>
    <t>Величко Андрей</t>
  </si>
  <si>
    <t>Открытая (31.08.1988)/33</t>
  </si>
  <si>
    <t>82,00</t>
  </si>
  <si>
    <t>Кравченко Юрий</t>
  </si>
  <si>
    <t>Открытая (04.03.1993)/28</t>
  </si>
  <si>
    <t>117,80</t>
  </si>
  <si>
    <t>235,0</t>
  </si>
  <si>
    <t>125,0</t>
  </si>
  <si>
    <t>247,5</t>
  </si>
  <si>
    <t>257,5</t>
  </si>
  <si>
    <t>75</t>
  </si>
  <si>
    <t>Результат</t>
  </si>
  <si>
    <t>Якушов Максим</t>
  </si>
  <si>
    <t>Юноши 14-16 (08.09.2005)/16</t>
  </si>
  <si>
    <t>47,10</t>
  </si>
  <si>
    <t xml:space="preserve">Фролово/Волгоградская область </t>
  </si>
  <si>
    <t>35,0</t>
  </si>
  <si>
    <t xml:space="preserve">Тыщенко С. </t>
  </si>
  <si>
    <t>Тыщенко Павел</t>
  </si>
  <si>
    <t>Юноши 14-16 (13.10.2009)/12</t>
  </si>
  <si>
    <t>54,30</t>
  </si>
  <si>
    <t>52,5</t>
  </si>
  <si>
    <t>55,0</t>
  </si>
  <si>
    <t xml:space="preserve">Тыщенко С </t>
  </si>
  <si>
    <t>Рогачев Юрий</t>
  </si>
  <si>
    <t>Открытая (07.09.1989)/32</t>
  </si>
  <si>
    <t>74,60</t>
  </si>
  <si>
    <t>ВЕСОВАЯ КАТЕГОРИЯ   90</t>
  </si>
  <si>
    <t>Николаев Евгений</t>
  </si>
  <si>
    <t>Открытая (09.02.1985)/36</t>
  </si>
  <si>
    <t>88,20</t>
  </si>
  <si>
    <t>Тыщенко Сергей</t>
  </si>
  <si>
    <t>Мастера 40-49 (07.10.1976)/45</t>
  </si>
  <si>
    <t>84,10</t>
  </si>
  <si>
    <t>Мишура Максим</t>
  </si>
  <si>
    <t>Открытая (13.08.1987)/34</t>
  </si>
  <si>
    <t>96,70</t>
  </si>
  <si>
    <t>Борщев Владимир</t>
  </si>
  <si>
    <t>Открытая (11.12.1969)/51</t>
  </si>
  <si>
    <t>96,20</t>
  </si>
  <si>
    <t xml:space="preserve">Иловля/Волгоградская область </t>
  </si>
  <si>
    <t>167,5</t>
  </si>
  <si>
    <t>Мамонтов Артем</t>
  </si>
  <si>
    <t>Открытая (14.01.1991)/30</t>
  </si>
  <si>
    <t>107,70</t>
  </si>
  <si>
    <t>Воробьев Игорь</t>
  </si>
  <si>
    <t>Открытая (18.06.1994)/27</t>
  </si>
  <si>
    <t>100,70</t>
  </si>
  <si>
    <t xml:space="preserve">Результат </t>
  </si>
  <si>
    <t>110</t>
  </si>
  <si>
    <t>115,5180</t>
  </si>
  <si>
    <t>104,9240</t>
  </si>
  <si>
    <t>90</t>
  </si>
  <si>
    <t>104,8287</t>
  </si>
  <si>
    <t>Сафронова Анфиса</t>
  </si>
  <si>
    <t>Открытая (10.01.2001)/20</t>
  </si>
  <si>
    <t>71,00</t>
  </si>
  <si>
    <t>Крайнов Андрей</t>
  </si>
  <si>
    <t>Открытая (28.05.1985)/36</t>
  </si>
  <si>
    <t>74,50</t>
  </si>
  <si>
    <t>180,0</t>
  </si>
  <si>
    <t>Вершинин Андрей</t>
  </si>
  <si>
    <t>Открытая (12.12.1992)/28</t>
  </si>
  <si>
    <t>Гончаров Александр</t>
  </si>
  <si>
    <t>Открытая (03.06.1985)/36</t>
  </si>
  <si>
    <t>83,00</t>
  </si>
  <si>
    <t>137,5</t>
  </si>
  <si>
    <t>Попов Захар</t>
  </si>
  <si>
    <t>Открытая (02.02.1991)/30</t>
  </si>
  <si>
    <t>88,80</t>
  </si>
  <si>
    <t>132,5</t>
  </si>
  <si>
    <t>Открытая (18.04.1992)/29</t>
  </si>
  <si>
    <t>97,50</t>
  </si>
  <si>
    <t>152,5</t>
  </si>
  <si>
    <t>Кордуб Сергей</t>
  </si>
  <si>
    <t>Открытая (27.01.1987)/34</t>
  </si>
  <si>
    <t>93,20</t>
  </si>
  <si>
    <t>Мастера 50-59 (11.12.1969)/51</t>
  </si>
  <si>
    <t>Рудых Вячеслав</t>
  </si>
  <si>
    <t>Открытая (28.11.1972)/48</t>
  </si>
  <si>
    <t xml:space="preserve">Новоаннинский/Волгоградская область </t>
  </si>
  <si>
    <t>Мастера 40-49 (28.11.1972)/48</t>
  </si>
  <si>
    <t>105,1620</t>
  </si>
  <si>
    <t>94,7040</t>
  </si>
  <si>
    <t>93,7875</t>
  </si>
  <si>
    <t>Малиновская Виктория</t>
  </si>
  <si>
    <t>Открытая (05.10.1983)/38</t>
  </si>
  <si>
    <t>Чередниченко Александр</t>
  </si>
  <si>
    <t>Открытая (04.02.1991)/30</t>
  </si>
  <si>
    <t>90,00</t>
  </si>
  <si>
    <t>260,0</t>
  </si>
  <si>
    <t>275,0</t>
  </si>
  <si>
    <t>Назаров Алексей</t>
  </si>
  <si>
    <t>Открытая (28.01.1990)/31</t>
  </si>
  <si>
    <t>99,90</t>
  </si>
  <si>
    <t>Амельченко Александр</t>
  </si>
  <si>
    <t>Открытая (19.05.1991)/30</t>
  </si>
  <si>
    <t>109,90</t>
  </si>
  <si>
    <t>350,0</t>
  </si>
  <si>
    <t>194,2710</t>
  </si>
  <si>
    <t>176,8420</t>
  </si>
  <si>
    <t>175,5600</t>
  </si>
  <si>
    <t>Солтаналиева Сэма</t>
  </si>
  <si>
    <t>Открытая (11.11.1991)/30</t>
  </si>
  <si>
    <t>56,00</t>
  </si>
  <si>
    <t>Локтионова Елена</t>
  </si>
  <si>
    <t>Открытая (08.12.1986)/34</t>
  </si>
  <si>
    <t>66,50</t>
  </si>
  <si>
    <t>ВЕСОВАЯ КАТЕГОРИЯ   90+</t>
  </si>
  <si>
    <t>Агеенко Маргарита</t>
  </si>
  <si>
    <t>Открытая (02.04.1988)/33</t>
  </si>
  <si>
    <t>94,50</t>
  </si>
  <si>
    <t>Ломанов Александр</t>
  </si>
  <si>
    <t>Открытая (18.09.1985)/36</t>
  </si>
  <si>
    <t>77,60</t>
  </si>
  <si>
    <t>170,4640</t>
  </si>
  <si>
    <t>152,7240</t>
  </si>
  <si>
    <t>148,7062</t>
  </si>
  <si>
    <t>ВЕСОВАЯ КАТЕГОРИЯ   60</t>
  </si>
  <si>
    <t>Стешина Елена</t>
  </si>
  <si>
    <t>Открытая (22.12.1982)/38</t>
  </si>
  <si>
    <t>60,00</t>
  </si>
  <si>
    <t xml:space="preserve">Gloss </t>
  </si>
  <si>
    <t>Шахмурадян Артавазд</t>
  </si>
  <si>
    <t>Открытая (09.08.1993)/28</t>
  </si>
  <si>
    <t>66,70</t>
  </si>
  <si>
    <t>Лысенко Александр</t>
  </si>
  <si>
    <t>Открытая (19.10.1991)/30</t>
  </si>
  <si>
    <t>75,00</t>
  </si>
  <si>
    <t>Резвых Анатолий</t>
  </si>
  <si>
    <t>76,00</t>
  </si>
  <si>
    <t>Васильев Алексей</t>
  </si>
  <si>
    <t>Открытая (18.01.1982)/39</t>
  </si>
  <si>
    <t>87,20</t>
  </si>
  <si>
    <t>Волосников Александр</t>
  </si>
  <si>
    <t>86,60</t>
  </si>
  <si>
    <t>Митин Роман</t>
  </si>
  <si>
    <t>Открытая (30.06.1995)/26</t>
  </si>
  <si>
    <t>111,20</t>
  </si>
  <si>
    <t>48,1985</t>
  </si>
  <si>
    <t>43,6100</t>
  </si>
  <si>
    <t>41,5855</t>
  </si>
  <si>
    <t>Всероссийский мастерский турнир "Brutal Weekend"
WRPF любители Силовое двоеборье без экипировки ДК
Михайловка/Волгоградская область, 27 ноября 2021 года</t>
  </si>
  <si>
    <t>Всероссийский мастерский турнир "Brutal Weekend"
WEPF любители Становая тяга в экипировке
Михайловка/Волгоградская область, 27 ноября 2021 года</t>
  </si>
  <si>
    <t>Всероссийский мастерский турнир "Brutal Weekend"
WRPF любители Становая тяга без экипировки ДК
Михайловка/Волгоградская область, 27 ноября 2021 года</t>
  </si>
  <si>
    <t>Всероссийский мастерский турнир "Brutal Weekend"
WRPF любители Становая тяга без экипировки
Михайловка/Волгоградская область, 27 ноября 2021 года</t>
  </si>
  <si>
    <t>Всероссийский мастерский турнир "Brutal Weekend"
WRPF любители Жим лежа без экипировки ДК
Михайловка/Волгоградская область, 27 ноября 2021 года</t>
  </si>
  <si>
    <t>Всероссийский мастерский турнир "Brutal Weekend"
WRPF любители Жим лежа без экипировки
Михайловка/Волгоградская область, 27 ноября 2021 года</t>
  </si>
  <si>
    <t>Всероссийский мастерский турнир "Brutal Weekend"
WRPF любители Пауэрлифтинг без экипировки ДК
Михайловка/Волгоградская область, 27 ноября 2021 года</t>
  </si>
  <si>
    <t>Всероссийский мастерский турнир "Brutal Weekend"
WRPF любители Пауэрлифтинг без экипировки
Михайловка/Волгоградская область, 27 ноября 2021 года</t>
  </si>
  <si>
    <t>Всероссийский мастерский турнир "Brutal Weekend"
WRPF любители Пауэрлифтинг классический в бинтах ДК
Михайловка/Волгоградская область, 27 ноября 2021 года</t>
  </si>
  <si>
    <t>Мастера 50-59 (25.09.1971)/50</t>
  </si>
  <si>
    <t>Мастера 40-49 (24.05.1972)/49</t>
  </si>
  <si>
    <t xml:space="preserve">Васильев А. </t>
  </si>
  <si>
    <t>Весовая категория</t>
  </si>
  <si>
    <t xml:space="preserve">Шмадченко А. </t>
  </si>
  <si>
    <t xml:space="preserve">Чередниченко А. </t>
  </si>
  <si>
    <t xml:space="preserve">Борщёв В. </t>
  </si>
  <si>
    <t xml:space="preserve">Борисоглебск/Воронежская область </t>
  </si>
  <si>
    <t xml:space="preserve">Асеев С. </t>
  </si>
  <si>
    <t xml:space="preserve">Козырев О., Малиновская В. </t>
  </si>
  <si>
    <t xml:space="preserve">Козырев О. </t>
  </si>
  <si>
    <t xml:space="preserve">Стешина Е. </t>
  </si>
  <si>
    <t>Козырев О., Малиновская В.</t>
  </si>
  <si>
    <t xml:space="preserve">Сухов В. </t>
  </si>
  <si>
    <t xml:space="preserve">Макеев А. </t>
  </si>
  <si>
    <t xml:space="preserve">Подолян А. </t>
  </si>
  <si>
    <t xml:space="preserve">Сатин А. </t>
  </si>
  <si>
    <t xml:space="preserve">Мароз А. </t>
  </si>
  <si>
    <t>Всероссийский мастерский турнир "Brutal Weekend"
WRPF Строгий подъем штанги на бицепс
Михайловка/Волгоградская область, 27 ноября 2021 года</t>
  </si>
  <si>
    <t>Жим</t>
  </si>
  <si>
    <t>№</t>
  </si>
  <si>
    <t xml:space="preserve">
Дата рождения/Возраст</t>
  </si>
  <si>
    <t>Возрастная группа</t>
  </si>
  <si>
    <t>O</t>
  </si>
  <si>
    <t>M2</t>
  </si>
  <si>
    <t>M1</t>
  </si>
  <si>
    <t>T1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</si>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</sst>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\ &quot;₽&quot;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65FD-D1D9-4A03-80D6-8DEDF8201B96}">
  <dimension ref="A1:U25"/>
  <sheetViews>
    <sheetView tabSelected="1"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6.83203125" style="5" bestFit="1" customWidth="1"/>
    <col min="22" max="16384" width="9.1640625" style="3"/>
  </cols>
  <sheetData>
    <row r="1" spans="1:21" s="2" customFormat="1" ht="29" customHeight="1">
      <c r="A1" s="38" t="s">
        <v>299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322</v>
      </c>
      <c r="B3" s="57" t="s">
        <v>0</v>
      </c>
      <c r="C3" s="48" t="s">
        <v>323</v>
      </c>
      <c r="D3" s="48" t="s">
        <v>6</v>
      </c>
      <c r="E3" s="50" t="s">
        <v>324</v>
      </c>
      <c r="F3" s="50" t="s">
        <v>5</v>
      </c>
      <c r="G3" s="50" t="s">
        <v>9</v>
      </c>
      <c r="H3" s="50"/>
      <c r="I3" s="50"/>
      <c r="J3" s="50"/>
      <c r="K3" s="50" t="s">
        <v>10</v>
      </c>
      <c r="L3" s="50"/>
      <c r="M3" s="50"/>
      <c r="N3" s="50"/>
      <c r="O3" s="50" t="s">
        <v>11</v>
      </c>
      <c r="P3" s="50"/>
      <c r="Q3" s="50"/>
      <c r="R3" s="50"/>
      <c r="S3" s="50" t="s">
        <v>1</v>
      </c>
      <c r="T3" s="50" t="s">
        <v>3</v>
      </c>
      <c r="U3" s="53" t="s">
        <v>2</v>
      </c>
    </row>
    <row r="4" spans="1:21" s="1" customFormat="1" ht="21" customHeight="1" thickBot="1">
      <c r="A4" s="47"/>
      <c r="B4" s="58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4"/>
    </row>
    <row r="5" spans="1:21" ht="16">
      <c r="A5" s="55" t="s">
        <v>116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9" t="s">
        <v>56</v>
      </c>
      <c r="B6" s="8" t="s">
        <v>117</v>
      </c>
      <c r="C6" s="8" t="s">
        <v>118</v>
      </c>
      <c r="D6" s="8" t="s">
        <v>119</v>
      </c>
      <c r="E6" s="8" t="s">
        <v>325</v>
      </c>
      <c r="F6" s="8" t="s">
        <v>120</v>
      </c>
      <c r="G6" s="14" t="s">
        <v>121</v>
      </c>
      <c r="H6" s="14" t="s">
        <v>20</v>
      </c>
      <c r="I6" s="15" t="s">
        <v>122</v>
      </c>
      <c r="J6" s="9"/>
      <c r="K6" s="14" t="s">
        <v>123</v>
      </c>
      <c r="L6" s="15" t="s">
        <v>124</v>
      </c>
      <c r="M6" s="14" t="s">
        <v>124</v>
      </c>
      <c r="N6" s="9"/>
      <c r="O6" s="14" t="s">
        <v>125</v>
      </c>
      <c r="P6" s="15" t="s">
        <v>66</v>
      </c>
      <c r="Q6" s="14" t="s">
        <v>66</v>
      </c>
      <c r="R6" s="9"/>
      <c r="S6" s="9" t="str">
        <f>"210,0"</f>
        <v>210,0</v>
      </c>
      <c r="T6" s="9" t="str">
        <f>"278,9850"</f>
        <v>278,9850</v>
      </c>
      <c r="U6" s="8" t="s">
        <v>307</v>
      </c>
    </row>
    <row r="7" spans="1:21">
      <c r="B7" s="5" t="s">
        <v>8</v>
      </c>
    </row>
    <row r="8" spans="1:21" ht="16">
      <c r="A8" s="51" t="s">
        <v>126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9" t="s">
        <v>56</v>
      </c>
      <c r="B9" s="8" t="s">
        <v>127</v>
      </c>
      <c r="C9" s="8" t="s">
        <v>128</v>
      </c>
      <c r="D9" s="8" t="s">
        <v>129</v>
      </c>
      <c r="E9" s="8" t="s">
        <v>329</v>
      </c>
      <c r="F9" s="8" t="s">
        <v>120</v>
      </c>
      <c r="G9" s="15" t="s">
        <v>130</v>
      </c>
      <c r="H9" s="14" t="s">
        <v>130</v>
      </c>
      <c r="I9" s="15" t="s">
        <v>131</v>
      </c>
      <c r="J9" s="9"/>
      <c r="K9" s="15" t="s">
        <v>132</v>
      </c>
      <c r="L9" s="14" t="s">
        <v>132</v>
      </c>
      <c r="M9" s="15" t="s">
        <v>133</v>
      </c>
      <c r="N9" s="9"/>
      <c r="O9" s="14" t="s">
        <v>134</v>
      </c>
      <c r="P9" s="14" t="s">
        <v>135</v>
      </c>
      <c r="Q9" s="15" t="s">
        <v>125</v>
      </c>
      <c r="R9" s="9"/>
      <c r="S9" s="9" t="str">
        <f>"200,0"</f>
        <v>200,0</v>
      </c>
      <c r="T9" s="9" t="str">
        <f>"256,1600"</f>
        <v>256,1600</v>
      </c>
      <c r="U9" s="8" t="s">
        <v>307</v>
      </c>
    </row>
    <row r="10" spans="1:21">
      <c r="B10" s="5" t="s">
        <v>8</v>
      </c>
    </row>
    <row r="11" spans="1:21" ht="16">
      <c r="A11" s="51" t="s">
        <v>58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9" t="s">
        <v>56</v>
      </c>
      <c r="B12" s="8" t="s">
        <v>136</v>
      </c>
      <c r="C12" s="8" t="s">
        <v>137</v>
      </c>
      <c r="D12" s="8" t="s">
        <v>138</v>
      </c>
      <c r="E12" s="8" t="s">
        <v>325</v>
      </c>
      <c r="F12" s="8" t="s">
        <v>62</v>
      </c>
      <c r="G12" s="15" t="s">
        <v>63</v>
      </c>
      <c r="H12" s="14" t="s">
        <v>63</v>
      </c>
      <c r="I12" s="14" t="s">
        <v>38</v>
      </c>
      <c r="J12" s="9"/>
      <c r="K12" s="14" t="s">
        <v>139</v>
      </c>
      <c r="L12" s="15" t="s">
        <v>134</v>
      </c>
      <c r="M12" s="14" t="s">
        <v>134</v>
      </c>
      <c r="N12" s="9"/>
      <c r="O12" s="14" t="s">
        <v>39</v>
      </c>
      <c r="P12" s="14" t="s">
        <v>40</v>
      </c>
      <c r="Q12" s="14" t="s">
        <v>73</v>
      </c>
      <c r="R12" s="9"/>
      <c r="S12" s="9" t="str">
        <f>"375,0"</f>
        <v>375,0</v>
      </c>
      <c r="T12" s="9" t="str">
        <f>"393,4125"</f>
        <v>393,4125</v>
      </c>
      <c r="U12" s="8" t="s">
        <v>317</v>
      </c>
    </row>
    <row r="13" spans="1:21">
      <c r="B13" s="5" t="s">
        <v>8</v>
      </c>
    </row>
    <row r="14" spans="1:21" ht="16">
      <c r="A14" s="51" t="s">
        <v>58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21">
      <c r="A15" s="9" t="s">
        <v>56</v>
      </c>
      <c r="B15" s="8" t="s">
        <v>140</v>
      </c>
      <c r="C15" s="8" t="s">
        <v>141</v>
      </c>
      <c r="D15" s="8" t="s">
        <v>142</v>
      </c>
      <c r="E15" s="8" t="s">
        <v>325</v>
      </c>
      <c r="F15" s="8" t="s">
        <v>62</v>
      </c>
      <c r="G15" s="14" t="s">
        <v>93</v>
      </c>
      <c r="H15" s="14" t="s">
        <v>143</v>
      </c>
      <c r="I15" s="15" t="s">
        <v>38</v>
      </c>
      <c r="J15" s="9"/>
      <c r="K15" s="14" t="s">
        <v>65</v>
      </c>
      <c r="L15" s="14" t="s">
        <v>66</v>
      </c>
      <c r="M15" s="14" t="s">
        <v>22</v>
      </c>
      <c r="N15" s="9"/>
      <c r="O15" s="14" t="s">
        <v>28</v>
      </c>
      <c r="P15" s="14" t="s">
        <v>85</v>
      </c>
      <c r="Q15" s="9"/>
      <c r="R15" s="9"/>
      <c r="S15" s="9" t="str">
        <f>"435,0"</f>
        <v>435,0</v>
      </c>
      <c r="T15" s="9" t="str">
        <f>"340,6920"</f>
        <v>340,6920</v>
      </c>
      <c r="U15" s="8" t="s">
        <v>313</v>
      </c>
    </row>
    <row r="16" spans="1:21">
      <c r="B16" s="5" t="s">
        <v>8</v>
      </c>
    </row>
    <row r="17" spans="1:21" ht="16">
      <c r="A17" s="51" t="s">
        <v>69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21">
      <c r="A18" s="9" t="s">
        <v>56</v>
      </c>
      <c r="B18" s="8" t="s">
        <v>144</v>
      </c>
      <c r="C18" s="8" t="s">
        <v>145</v>
      </c>
      <c r="D18" s="8" t="s">
        <v>146</v>
      </c>
      <c r="E18" s="8" t="s">
        <v>329</v>
      </c>
      <c r="F18" s="8" t="s">
        <v>147</v>
      </c>
      <c r="G18" s="14" t="s">
        <v>39</v>
      </c>
      <c r="H18" s="14" t="s">
        <v>73</v>
      </c>
      <c r="I18" s="14" t="s">
        <v>148</v>
      </c>
      <c r="J18" s="9"/>
      <c r="K18" s="15" t="s">
        <v>125</v>
      </c>
      <c r="L18" s="14" t="s">
        <v>149</v>
      </c>
      <c r="M18" s="15" t="s">
        <v>22</v>
      </c>
      <c r="N18" s="9"/>
      <c r="O18" s="14" t="s">
        <v>73</v>
      </c>
      <c r="P18" s="14" t="s">
        <v>67</v>
      </c>
      <c r="Q18" s="14" t="s">
        <v>150</v>
      </c>
      <c r="R18" s="9"/>
      <c r="S18" s="9" t="str">
        <f>"447,5"</f>
        <v>447,5</v>
      </c>
      <c r="T18" s="9" t="str">
        <f>"323,4530"</f>
        <v>323,4530</v>
      </c>
      <c r="U18" s="8" t="s">
        <v>318</v>
      </c>
    </row>
    <row r="19" spans="1:21">
      <c r="B19" s="5" t="s">
        <v>8</v>
      </c>
    </row>
    <row r="20" spans="1:21" ht="16">
      <c r="A20" s="51" t="s">
        <v>24</v>
      </c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21">
      <c r="A21" s="9" t="s">
        <v>56</v>
      </c>
      <c r="B21" s="8" t="s">
        <v>151</v>
      </c>
      <c r="C21" s="8" t="s">
        <v>152</v>
      </c>
      <c r="D21" s="8" t="s">
        <v>153</v>
      </c>
      <c r="E21" s="8" t="s">
        <v>325</v>
      </c>
      <c r="F21" s="8" t="s">
        <v>120</v>
      </c>
      <c r="G21" s="14" t="s">
        <v>143</v>
      </c>
      <c r="H21" s="14" t="s">
        <v>38</v>
      </c>
      <c r="I21" s="14" t="s">
        <v>39</v>
      </c>
      <c r="J21" s="9"/>
      <c r="K21" s="14" t="s">
        <v>75</v>
      </c>
      <c r="L21" s="14" t="s">
        <v>125</v>
      </c>
      <c r="M21" s="15" t="s">
        <v>65</v>
      </c>
      <c r="N21" s="9"/>
      <c r="O21" s="14" t="s">
        <v>38</v>
      </c>
      <c r="P21" s="14" t="s">
        <v>40</v>
      </c>
      <c r="Q21" s="15" t="s">
        <v>64</v>
      </c>
      <c r="R21" s="9"/>
      <c r="S21" s="9" t="str">
        <f>"390,0"</f>
        <v>390,0</v>
      </c>
      <c r="T21" s="9" t="str">
        <f>"262,2360"</f>
        <v>262,2360</v>
      </c>
      <c r="U21" s="8"/>
    </row>
    <row r="22" spans="1:21">
      <c r="B22" s="5" t="s">
        <v>8</v>
      </c>
    </row>
    <row r="23" spans="1:21" ht="16">
      <c r="A23" s="51" t="s">
        <v>94</v>
      </c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21">
      <c r="A24" s="9" t="s">
        <v>56</v>
      </c>
      <c r="B24" s="8" t="s">
        <v>154</v>
      </c>
      <c r="C24" s="8" t="s">
        <v>155</v>
      </c>
      <c r="D24" s="8" t="s">
        <v>156</v>
      </c>
      <c r="E24" s="8" t="s">
        <v>325</v>
      </c>
      <c r="F24" s="8" t="s">
        <v>231</v>
      </c>
      <c r="G24" s="14" t="s">
        <v>31</v>
      </c>
      <c r="H24" s="14" t="s">
        <v>157</v>
      </c>
      <c r="I24" s="14" t="s">
        <v>37</v>
      </c>
      <c r="J24" s="9"/>
      <c r="K24" s="14" t="s">
        <v>158</v>
      </c>
      <c r="L24" s="14" t="s">
        <v>63</v>
      </c>
      <c r="M24" s="15" t="s">
        <v>39</v>
      </c>
      <c r="N24" s="9"/>
      <c r="O24" s="14" t="s">
        <v>157</v>
      </c>
      <c r="P24" s="14" t="s">
        <v>159</v>
      </c>
      <c r="Q24" s="14" t="s">
        <v>160</v>
      </c>
      <c r="R24" s="9"/>
      <c r="S24" s="9" t="str">
        <f>"637,5"</f>
        <v>637,5</v>
      </c>
      <c r="T24" s="9" t="str">
        <f>"368,1562"</f>
        <v>368,1562</v>
      </c>
      <c r="U24" s="8"/>
    </row>
    <row r="25" spans="1:21">
      <c r="B25" s="5" t="s">
        <v>8</v>
      </c>
    </row>
  </sheetData>
  <mergeCells count="20">
    <mergeCell ref="A23:R23"/>
    <mergeCell ref="S3:S4"/>
    <mergeCell ref="T3:T4"/>
    <mergeCell ref="U3:U4"/>
    <mergeCell ref="A5:R5"/>
    <mergeCell ref="B3:B4"/>
    <mergeCell ref="A8:R8"/>
    <mergeCell ref="A11:R11"/>
    <mergeCell ref="A14:R14"/>
    <mergeCell ref="A17:R17"/>
    <mergeCell ref="A20:R20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4F93-DAF2-4E90-B8B1-97BE88F30E1D}">
  <dimension ref="A1:U3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26.6640625" style="5" bestFit="1" customWidth="1"/>
    <col min="22" max="16384" width="9.1640625" style="3"/>
  </cols>
  <sheetData>
    <row r="1" spans="1:21" s="2" customFormat="1" ht="29" customHeight="1">
      <c r="A1" s="38" t="s">
        <v>300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322</v>
      </c>
      <c r="B3" s="57" t="s">
        <v>0</v>
      </c>
      <c r="C3" s="48" t="s">
        <v>323</v>
      </c>
      <c r="D3" s="48" t="s">
        <v>6</v>
      </c>
      <c r="E3" s="50" t="s">
        <v>324</v>
      </c>
      <c r="F3" s="50" t="s">
        <v>5</v>
      </c>
      <c r="G3" s="50" t="s">
        <v>9</v>
      </c>
      <c r="H3" s="50"/>
      <c r="I3" s="50"/>
      <c r="J3" s="50"/>
      <c r="K3" s="50" t="s">
        <v>10</v>
      </c>
      <c r="L3" s="50"/>
      <c r="M3" s="50"/>
      <c r="N3" s="50"/>
      <c r="O3" s="50" t="s">
        <v>11</v>
      </c>
      <c r="P3" s="50"/>
      <c r="Q3" s="50"/>
      <c r="R3" s="50"/>
      <c r="S3" s="59" t="s">
        <v>1</v>
      </c>
      <c r="T3" s="50" t="s">
        <v>3</v>
      </c>
      <c r="U3" s="53" t="s">
        <v>2</v>
      </c>
    </row>
    <row r="4" spans="1:21" s="1" customFormat="1" ht="21" customHeight="1" thickBot="1">
      <c r="A4" s="47"/>
      <c r="B4" s="58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49"/>
      <c r="U4" s="54"/>
    </row>
    <row r="5" spans="1:21" ht="16">
      <c r="A5" s="55" t="s">
        <v>58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9" t="s">
        <v>56</v>
      </c>
      <c r="B6" s="8" t="s">
        <v>59</v>
      </c>
      <c r="C6" s="8" t="s">
        <v>60</v>
      </c>
      <c r="D6" s="8" t="s">
        <v>61</v>
      </c>
      <c r="E6" s="8" t="s">
        <v>329</v>
      </c>
      <c r="F6" s="8" t="s">
        <v>62</v>
      </c>
      <c r="G6" s="14" t="s">
        <v>63</v>
      </c>
      <c r="H6" s="14" t="s">
        <v>40</v>
      </c>
      <c r="I6" s="14" t="s">
        <v>64</v>
      </c>
      <c r="J6" s="9"/>
      <c r="K6" s="14" t="s">
        <v>65</v>
      </c>
      <c r="L6" s="14" t="s">
        <v>66</v>
      </c>
      <c r="M6" s="14" t="s">
        <v>22</v>
      </c>
      <c r="N6" s="9"/>
      <c r="O6" s="14" t="s">
        <v>67</v>
      </c>
      <c r="P6" s="14" t="s">
        <v>68</v>
      </c>
      <c r="Q6" s="9"/>
      <c r="R6" s="9"/>
      <c r="S6" s="28" t="str">
        <f>"455,0"</f>
        <v>455,0</v>
      </c>
      <c r="T6" s="9" t="str">
        <f>"355,4915"</f>
        <v>355,4915</v>
      </c>
      <c r="U6" s="8"/>
    </row>
    <row r="7" spans="1:21">
      <c r="B7" s="5" t="s">
        <v>8</v>
      </c>
    </row>
    <row r="8" spans="1:21" ht="16">
      <c r="A8" s="51" t="s">
        <v>69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9" t="s">
        <v>57</v>
      </c>
      <c r="B9" s="8" t="s">
        <v>70</v>
      </c>
      <c r="C9" s="8" t="s">
        <v>71</v>
      </c>
      <c r="D9" s="8" t="s">
        <v>72</v>
      </c>
      <c r="E9" s="8" t="s">
        <v>325</v>
      </c>
      <c r="F9" s="8" t="s">
        <v>62</v>
      </c>
      <c r="G9" s="14" t="s">
        <v>73</v>
      </c>
      <c r="H9" s="14" t="s">
        <v>48</v>
      </c>
      <c r="I9" s="14" t="s">
        <v>74</v>
      </c>
      <c r="J9" s="9"/>
      <c r="K9" s="15" t="s">
        <v>75</v>
      </c>
      <c r="L9" s="14" t="s">
        <v>75</v>
      </c>
      <c r="M9" s="14" t="s">
        <v>65</v>
      </c>
      <c r="N9" s="9"/>
      <c r="O9" s="15" t="s">
        <v>29</v>
      </c>
      <c r="P9" s="15" t="s">
        <v>29</v>
      </c>
      <c r="Q9" s="15" t="s">
        <v>29</v>
      </c>
      <c r="R9" s="9"/>
      <c r="S9" s="28">
        <v>0</v>
      </c>
      <c r="T9" s="9" t="str">
        <f>"0,0000"</f>
        <v>0,0000</v>
      </c>
      <c r="U9" s="8" t="s">
        <v>106</v>
      </c>
    </row>
    <row r="10" spans="1:21">
      <c r="B10" s="5" t="s">
        <v>8</v>
      </c>
    </row>
    <row r="11" spans="1:21" ht="16">
      <c r="A11" s="51" t="s">
        <v>24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9" t="s">
        <v>56</v>
      </c>
      <c r="B12" s="8" t="s">
        <v>76</v>
      </c>
      <c r="C12" s="8" t="s">
        <v>77</v>
      </c>
      <c r="D12" s="8" t="s">
        <v>78</v>
      </c>
      <c r="E12" s="8" t="s">
        <v>325</v>
      </c>
      <c r="F12" s="8" t="s">
        <v>120</v>
      </c>
      <c r="G12" s="14" t="s">
        <v>67</v>
      </c>
      <c r="H12" s="14" t="s">
        <v>68</v>
      </c>
      <c r="I12" s="15" t="s">
        <v>28</v>
      </c>
      <c r="J12" s="9"/>
      <c r="K12" s="15" t="s">
        <v>38</v>
      </c>
      <c r="L12" s="14" t="s">
        <v>38</v>
      </c>
      <c r="M12" s="14" t="s">
        <v>40</v>
      </c>
      <c r="N12" s="9"/>
      <c r="O12" s="14" t="s">
        <v>41</v>
      </c>
      <c r="P12" s="14" t="s">
        <v>36</v>
      </c>
      <c r="Q12" s="15" t="s">
        <v>79</v>
      </c>
      <c r="R12" s="9"/>
      <c r="S12" s="28" t="str">
        <f>"575,0"</f>
        <v>575,0</v>
      </c>
      <c r="T12" s="9" t="str">
        <f>"395,3700"</f>
        <v>395,3700</v>
      </c>
      <c r="U12" s="8"/>
    </row>
    <row r="13" spans="1:21">
      <c r="B13" s="5" t="s">
        <v>8</v>
      </c>
    </row>
    <row r="14" spans="1:21" ht="16">
      <c r="A14" s="51" t="s">
        <v>32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21">
      <c r="A15" s="17" t="s">
        <v>56</v>
      </c>
      <c r="B15" s="16" t="s">
        <v>80</v>
      </c>
      <c r="C15" s="16" t="s">
        <v>81</v>
      </c>
      <c r="D15" s="16" t="s">
        <v>82</v>
      </c>
      <c r="E15" s="16" t="s">
        <v>325</v>
      </c>
      <c r="F15" s="16" t="s">
        <v>120</v>
      </c>
      <c r="G15" s="20" t="s">
        <v>79</v>
      </c>
      <c r="H15" s="20" t="s">
        <v>83</v>
      </c>
      <c r="I15" s="21" t="s">
        <v>84</v>
      </c>
      <c r="J15" s="17"/>
      <c r="K15" s="20" t="s">
        <v>68</v>
      </c>
      <c r="L15" s="20" t="s">
        <v>85</v>
      </c>
      <c r="M15" s="21" t="s">
        <v>86</v>
      </c>
      <c r="N15" s="17"/>
      <c r="O15" s="20" t="s">
        <v>87</v>
      </c>
      <c r="P15" s="21" t="s">
        <v>88</v>
      </c>
      <c r="Q15" s="21" t="s">
        <v>88</v>
      </c>
      <c r="R15" s="17"/>
      <c r="S15" s="30" t="str">
        <f>"747,5"</f>
        <v>747,5</v>
      </c>
      <c r="T15" s="17" t="str">
        <f>"455,8255"</f>
        <v>455,8255</v>
      </c>
      <c r="U15" s="16"/>
    </row>
    <row r="16" spans="1:21">
      <c r="A16" s="19" t="s">
        <v>57</v>
      </c>
      <c r="B16" s="18" t="s">
        <v>89</v>
      </c>
      <c r="C16" s="18" t="s">
        <v>90</v>
      </c>
      <c r="D16" s="18" t="s">
        <v>91</v>
      </c>
      <c r="E16" s="18" t="s">
        <v>327</v>
      </c>
      <c r="F16" s="18" t="s">
        <v>62</v>
      </c>
      <c r="G16" s="22" t="s">
        <v>29</v>
      </c>
      <c r="H16" s="22" t="s">
        <v>92</v>
      </c>
      <c r="I16" s="22" t="s">
        <v>92</v>
      </c>
      <c r="J16" s="19"/>
      <c r="K16" s="22"/>
      <c r="L16" s="19"/>
      <c r="M16" s="19"/>
      <c r="N16" s="19"/>
      <c r="O16" s="22"/>
      <c r="P16" s="19"/>
      <c r="Q16" s="19"/>
      <c r="R16" s="19"/>
      <c r="S16" s="32">
        <v>0</v>
      </c>
      <c r="T16" s="19" t="str">
        <f>"0,0000"</f>
        <v>0,0000</v>
      </c>
      <c r="U16" s="18"/>
    </row>
    <row r="17" spans="1:21">
      <c r="B17" s="5" t="s">
        <v>8</v>
      </c>
    </row>
    <row r="18" spans="1:21" ht="16">
      <c r="A18" s="51" t="s">
        <v>94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21">
      <c r="A19" s="17" t="s">
        <v>56</v>
      </c>
      <c r="B19" s="16" t="s">
        <v>95</v>
      </c>
      <c r="C19" s="16" t="s">
        <v>96</v>
      </c>
      <c r="D19" s="16" t="s">
        <v>97</v>
      </c>
      <c r="E19" s="16" t="s">
        <v>325</v>
      </c>
      <c r="F19" s="16" t="s">
        <v>120</v>
      </c>
      <c r="G19" s="20" t="s">
        <v>98</v>
      </c>
      <c r="H19" s="20" t="s">
        <v>99</v>
      </c>
      <c r="I19" s="20" t="s">
        <v>100</v>
      </c>
      <c r="J19" s="17"/>
      <c r="K19" s="20" t="s">
        <v>28</v>
      </c>
      <c r="L19" s="20" t="s">
        <v>29</v>
      </c>
      <c r="M19" s="20" t="s">
        <v>41</v>
      </c>
      <c r="N19" s="17"/>
      <c r="O19" s="20" t="s">
        <v>87</v>
      </c>
      <c r="P19" s="20" t="s">
        <v>88</v>
      </c>
      <c r="Q19" s="21" t="s">
        <v>101</v>
      </c>
      <c r="R19" s="17"/>
      <c r="S19" s="30" t="str">
        <f>"855,0"</f>
        <v>855,0</v>
      </c>
      <c r="T19" s="17" t="str">
        <f>"494,6175"</f>
        <v>494,6175</v>
      </c>
      <c r="U19" s="16" t="s">
        <v>106</v>
      </c>
    </row>
    <row r="20" spans="1:21">
      <c r="A20" s="19" t="s">
        <v>115</v>
      </c>
      <c r="B20" s="18" t="s">
        <v>102</v>
      </c>
      <c r="C20" s="18" t="s">
        <v>103</v>
      </c>
      <c r="D20" s="18" t="s">
        <v>104</v>
      </c>
      <c r="E20" s="18" t="s">
        <v>325</v>
      </c>
      <c r="F20" s="18" t="s">
        <v>62</v>
      </c>
      <c r="G20" s="23" t="s">
        <v>84</v>
      </c>
      <c r="H20" s="23" t="s">
        <v>105</v>
      </c>
      <c r="I20" s="23" t="s">
        <v>87</v>
      </c>
      <c r="J20" s="19"/>
      <c r="K20" s="23" t="s">
        <v>40</v>
      </c>
      <c r="L20" s="23" t="s">
        <v>64</v>
      </c>
      <c r="M20" s="22" t="s">
        <v>48</v>
      </c>
      <c r="N20" s="19"/>
      <c r="O20" s="23" t="s">
        <v>84</v>
      </c>
      <c r="P20" s="22" t="s">
        <v>87</v>
      </c>
      <c r="Q20" s="19"/>
      <c r="R20" s="19"/>
      <c r="S20" s="32" t="str">
        <f>"720,0"</f>
        <v>720,0</v>
      </c>
      <c r="T20" s="19" t="str">
        <f>"422,5680"</f>
        <v>422,5680</v>
      </c>
      <c r="U20" s="18" t="s">
        <v>106</v>
      </c>
    </row>
    <row r="21" spans="1:21">
      <c r="B21" s="5" t="s">
        <v>8</v>
      </c>
    </row>
    <row r="22" spans="1:21">
      <c r="B22" s="5" t="s">
        <v>8</v>
      </c>
    </row>
    <row r="23" spans="1:21">
      <c r="B23" s="5" t="s">
        <v>8</v>
      </c>
    </row>
    <row r="24" spans="1:21" ht="18">
      <c r="B24" s="7" t="s">
        <v>7</v>
      </c>
      <c r="C24" s="7"/>
      <c r="F24" s="3"/>
    </row>
    <row r="25" spans="1:21" ht="16">
      <c r="B25" s="10" t="s">
        <v>54</v>
      </c>
      <c r="C25" s="10"/>
      <c r="F25" s="3"/>
    </row>
    <row r="26" spans="1:21" ht="14">
      <c r="B26" s="11"/>
      <c r="C26" s="12" t="s">
        <v>49</v>
      </c>
      <c r="F26" s="3"/>
    </row>
    <row r="27" spans="1:21" ht="14">
      <c r="B27" s="13" t="s">
        <v>50</v>
      </c>
      <c r="C27" s="13" t="s">
        <v>51</v>
      </c>
      <c r="D27" s="13" t="s">
        <v>305</v>
      </c>
      <c r="E27" s="13" t="s">
        <v>52</v>
      </c>
      <c r="F27" s="13" t="s">
        <v>53</v>
      </c>
    </row>
    <row r="28" spans="1:21">
      <c r="B28" s="5" t="s">
        <v>95</v>
      </c>
      <c r="C28" s="5" t="s">
        <v>49</v>
      </c>
      <c r="D28" s="6" t="s">
        <v>108</v>
      </c>
      <c r="E28" s="6" t="s">
        <v>109</v>
      </c>
      <c r="F28" s="6" t="s">
        <v>110</v>
      </c>
    </row>
    <row r="29" spans="1:21">
      <c r="B29" s="5" t="s">
        <v>80</v>
      </c>
      <c r="C29" s="5" t="s">
        <v>49</v>
      </c>
      <c r="D29" s="6" t="s">
        <v>55</v>
      </c>
      <c r="E29" s="6" t="s">
        <v>111</v>
      </c>
      <c r="F29" s="6" t="s">
        <v>112</v>
      </c>
    </row>
    <row r="30" spans="1:21">
      <c r="B30" s="5" t="s">
        <v>102</v>
      </c>
      <c r="C30" s="5" t="s">
        <v>49</v>
      </c>
      <c r="D30" s="6" t="s">
        <v>108</v>
      </c>
      <c r="E30" s="6" t="s">
        <v>113</v>
      </c>
      <c r="F30" s="6" t="s">
        <v>114</v>
      </c>
    </row>
    <row r="31" spans="1:21">
      <c r="B31" s="5" t="s">
        <v>8</v>
      </c>
    </row>
  </sheetData>
  <mergeCells count="18">
    <mergeCell ref="A8:R8"/>
    <mergeCell ref="A11:R11"/>
    <mergeCell ref="A14:R14"/>
    <mergeCell ref="A18:R1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7BF9-1450-4AC2-9DD8-417882C87998}">
  <dimension ref="A1:U1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8" t="s">
        <v>301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322</v>
      </c>
      <c r="B3" s="57" t="s">
        <v>0</v>
      </c>
      <c r="C3" s="48" t="s">
        <v>323</v>
      </c>
      <c r="D3" s="48" t="s">
        <v>6</v>
      </c>
      <c r="E3" s="50" t="s">
        <v>324</v>
      </c>
      <c r="F3" s="50" t="s">
        <v>5</v>
      </c>
      <c r="G3" s="50" t="s">
        <v>9</v>
      </c>
      <c r="H3" s="50"/>
      <c r="I3" s="50"/>
      <c r="J3" s="50"/>
      <c r="K3" s="50" t="s">
        <v>10</v>
      </c>
      <c r="L3" s="50"/>
      <c r="M3" s="50"/>
      <c r="N3" s="50"/>
      <c r="O3" s="50" t="s">
        <v>11</v>
      </c>
      <c r="P3" s="50"/>
      <c r="Q3" s="50"/>
      <c r="R3" s="50"/>
      <c r="S3" s="50" t="s">
        <v>1</v>
      </c>
      <c r="T3" s="50" t="s">
        <v>3</v>
      </c>
      <c r="U3" s="53" t="s">
        <v>2</v>
      </c>
    </row>
    <row r="4" spans="1:21" s="1" customFormat="1" ht="21" customHeight="1" thickBot="1">
      <c r="A4" s="47"/>
      <c r="B4" s="58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4"/>
    </row>
    <row r="5" spans="1:21" ht="16">
      <c r="A5" s="55" t="s">
        <v>12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9" t="s">
        <v>56</v>
      </c>
      <c r="B6" s="8" t="s">
        <v>13</v>
      </c>
      <c r="C6" s="8" t="s">
        <v>14</v>
      </c>
      <c r="D6" s="8" t="s">
        <v>15</v>
      </c>
      <c r="E6" s="8" t="s">
        <v>325</v>
      </c>
      <c r="F6" s="8" t="s">
        <v>62</v>
      </c>
      <c r="G6" s="14" t="s">
        <v>16</v>
      </c>
      <c r="H6" s="14" t="s">
        <v>17</v>
      </c>
      <c r="I6" s="15" t="s">
        <v>18</v>
      </c>
      <c r="J6" s="9"/>
      <c r="K6" s="15" t="s">
        <v>19</v>
      </c>
      <c r="L6" s="14" t="s">
        <v>20</v>
      </c>
      <c r="M6" s="14" t="s">
        <v>21</v>
      </c>
      <c r="N6" s="9"/>
      <c r="O6" s="14" t="s">
        <v>22</v>
      </c>
      <c r="P6" s="14" t="s">
        <v>16</v>
      </c>
      <c r="Q6" s="14" t="s">
        <v>23</v>
      </c>
      <c r="R6" s="9"/>
      <c r="S6" s="9" t="str">
        <f>"302,5"</f>
        <v>302,5</v>
      </c>
      <c r="T6" s="9" t="str">
        <f>"358,9465"</f>
        <v>358,9465</v>
      </c>
      <c r="U6" s="8" t="s">
        <v>319</v>
      </c>
    </row>
    <row r="7" spans="1:21">
      <c r="B7" s="5" t="s">
        <v>8</v>
      </c>
    </row>
    <row r="8" spans="1:21" ht="16">
      <c r="A8" s="51" t="s">
        <v>24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9" t="s">
        <v>56</v>
      </c>
      <c r="B9" s="8" t="s">
        <v>25</v>
      </c>
      <c r="C9" s="8" t="s">
        <v>26</v>
      </c>
      <c r="D9" s="8" t="s">
        <v>27</v>
      </c>
      <c r="E9" s="8" t="s">
        <v>325</v>
      </c>
      <c r="F9" s="8" t="s">
        <v>62</v>
      </c>
      <c r="G9" s="14" t="s">
        <v>28</v>
      </c>
      <c r="H9" s="15" t="s">
        <v>29</v>
      </c>
      <c r="I9" s="9"/>
      <c r="J9" s="9"/>
      <c r="K9" s="14" t="s">
        <v>16</v>
      </c>
      <c r="L9" s="9"/>
      <c r="M9" s="9"/>
      <c r="N9" s="9"/>
      <c r="O9" s="14" t="s">
        <v>30</v>
      </c>
      <c r="P9" s="15" t="s">
        <v>31</v>
      </c>
      <c r="Q9" s="15" t="s">
        <v>31</v>
      </c>
      <c r="R9" s="9"/>
      <c r="S9" s="9" t="str">
        <f>"525,0"</f>
        <v>525,0</v>
      </c>
      <c r="T9" s="9" t="str">
        <f>"354,3225"</f>
        <v>354,3225</v>
      </c>
      <c r="U9" s="8"/>
    </row>
    <row r="10" spans="1:21">
      <c r="B10" s="5" t="s">
        <v>8</v>
      </c>
    </row>
    <row r="11" spans="1:21" ht="16">
      <c r="A11" s="51" t="s">
        <v>32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9" t="s">
        <v>56</v>
      </c>
      <c r="B12" s="8" t="s">
        <v>33</v>
      </c>
      <c r="C12" s="8" t="s">
        <v>34</v>
      </c>
      <c r="D12" s="8" t="s">
        <v>35</v>
      </c>
      <c r="E12" s="8" t="s">
        <v>325</v>
      </c>
      <c r="F12" s="8" t="s">
        <v>62</v>
      </c>
      <c r="G12" s="14" t="s">
        <v>31</v>
      </c>
      <c r="H12" s="15" t="s">
        <v>36</v>
      </c>
      <c r="I12" s="14" t="s">
        <v>37</v>
      </c>
      <c r="J12" s="9"/>
      <c r="K12" s="14" t="s">
        <v>38</v>
      </c>
      <c r="L12" s="14" t="s">
        <v>39</v>
      </c>
      <c r="M12" s="15" t="s">
        <v>40</v>
      </c>
      <c r="N12" s="9"/>
      <c r="O12" s="14" t="s">
        <v>29</v>
      </c>
      <c r="P12" s="14" t="s">
        <v>41</v>
      </c>
      <c r="Q12" s="14" t="s">
        <v>42</v>
      </c>
      <c r="R12" s="9"/>
      <c r="S12" s="9" t="str">
        <f>"605,0"</f>
        <v>605,0</v>
      </c>
      <c r="T12" s="9" t="str">
        <f>"371,2280"</f>
        <v>371,2280</v>
      </c>
      <c r="U12" s="8" t="s">
        <v>317</v>
      </c>
    </row>
    <row r="13" spans="1:21">
      <c r="B13" s="5" t="s">
        <v>8</v>
      </c>
    </row>
    <row r="14" spans="1:21" ht="16">
      <c r="A14" s="51" t="s">
        <v>43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21">
      <c r="A15" s="9" t="s">
        <v>57</v>
      </c>
      <c r="B15" s="8" t="s">
        <v>44</v>
      </c>
      <c r="C15" s="8" t="s">
        <v>45</v>
      </c>
      <c r="D15" s="8" t="s">
        <v>46</v>
      </c>
      <c r="E15" s="8" t="s">
        <v>325</v>
      </c>
      <c r="F15" s="8" t="s">
        <v>47</v>
      </c>
      <c r="G15" s="15" t="s">
        <v>31</v>
      </c>
      <c r="H15" s="15" t="s">
        <v>31</v>
      </c>
      <c r="I15" s="15" t="s">
        <v>31</v>
      </c>
      <c r="J15" s="9"/>
      <c r="K15" s="15"/>
      <c r="L15" s="9"/>
      <c r="M15" s="9"/>
      <c r="N15" s="9"/>
      <c r="O15" s="15"/>
      <c r="P15" s="9"/>
      <c r="Q15" s="9"/>
      <c r="R15" s="9"/>
      <c r="S15" s="28">
        <v>0</v>
      </c>
      <c r="T15" s="9" t="str">
        <f>"0,0000"</f>
        <v>0,0000</v>
      </c>
      <c r="U15" s="8"/>
    </row>
    <row r="16" spans="1:21">
      <c r="B16" s="5" t="s">
        <v>8</v>
      </c>
    </row>
  </sheetData>
  <mergeCells count="17">
    <mergeCell ref="A8:R8"/>
    <mergeCell ref="A11:R11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18E2-BE18-4211-AEB2-953D7EECE9B8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9.6640625" style="5" bestFit="1" customWidth="1"/>
    <col min="18" max="16384" width="9.1640625" style="3"/>
  </cols>
  <sheetData>
    <row r="1" spans="1:17" s="2" customFormat="1" ht="29" customHeight="1">
      <c r="A1" s="38" t="s">
        <v>293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322</v>
      </c>
      <c r="B3" s="57" t="s">
        <v>0</v>
      </c>
      <c r="C3" s="48" t="s">
        <v>323</v>
      </c>
      <c r="D3" s="48" t="s">
        <v>6</v>
      </c>
      <c r="E3" s="50" t="s">
        <v>324</v>
      </c>
      <c r="F3" s="50" t="s">
        <v>5</v>
      </c>
      <c r="G3" s="50" t="s">
        <v>10</v>
      </c>
      <c r="H3" s="50"/>
      <c r="I3" s="50"/>
      <c r="J3" s="50"/>
      <c r="K3" s="50" t="s">
        <v>11</v>
      </c>
      <c r="L3" s="50"/>
      <c r="M3" s="50"/>
      <c r="N3" s="50"/>
      <c r="O3" s="50" t="s">
        <v>1</v>
      </c>
      <c r="P3" s="50" t="s">
        <v>3</v>
      </c>
      <c r="Q3" s="53" t="s">
        <v>2</v>
      </c>
    </row>
    <row r="4" spans="1:17" s="1" customFormat="1" ht="21" customHeight="1" thickBot="1">
      <c r="A4" s="47"/>
      <c r="B4" s="58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9"/>
      <c r="P4" s="49"/>
      <c r="Q4" s="54"/>
    </row>
    <row r="5" spans="1:17" ht="16">
      <c r="A5" s="55" t="s">
        <v>269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>
      <c r="A6" s="9" t="s">
        <v>56</v>
      </c>
      <c r="B6" s="8" t="s">
        <v>270</v>
      </c>
      <c r="C6" s="8" t="s">
        <v>271</v>
      </c>
      <c r="D6" s="8" t="s">
        <v>272</v>
      </c>
      <c r="E6" s="8" t="s">
        <v>325</v>
      </c>
      <c r="F6" s="8" t="s">
        <v>62</v>
      </c>
      <c r="G6" s="14" t="s">
        <v>123</v>
      </c>
      <c r="H6" s="15" t="s">
        <v>124</v>
      </c>
      <c r="I6" s="15" t="s">
        <v>124</v>
      </c>
      <c r="J6" s="9"/>
      <c r="K6" s="14" t="s">
        <v>66</v>
      </c>
      <c r="L6" s="14" t="s">
        <v>22</v>
      </c>
      <c r="M6" s="15" t="s">
        <v>16</v>
      </c>
      <c r="N6" s="9"/>
      <c r="O6" s="9" t="str">
        <f>"150,0"</f>
        <v>150,0</v>
      </c>
      <c r="P6" s="9" t="str">
        <f>"167,2350"</f>
        <v>167,2350</v>
      </c>
      <c r="Q6" s="8" t="s">
        <v>310</v>
      </c>
    </row>
    <row r="7" spans="1:17">
      <c r="B7" s="5" t="s">
        <v>8</v>
      </c>
    </row>
    <row r="8" spans="1:17" ht="16">
      <c r="A8" s="51" t="s">
        <v>69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7">
      <c r="A9" s="9" t="s">
        <v>56</v>
      </c>
      <c r="B9" s="8" t="s">
        <v>208</v>
      </c>
      <c r="C9" s="8" t="s">
        <v>209</v>
      </c>
      <c r="D9" s="8" t="s">
        <v>210</v>
      </c>
      <c r="E9" s="8" t="s">
        <v>325</v>
      </c>
      <c r="F9" s="8" t="s">
        <v>147</v>
      </c>
      <c r="G9" s="14" t="s">
        <v>16</v>
      </c>
      <c r="H9" s="15" t="s">
        <v>17</v>
      </c>
      <c r="I9" s="15" t="s">
        <v>17</v>
      </c>
      <c r="J9" s="9"/>
      <c r="K9" s="14" t="s">
        <v>211</v>
      </c>
      <c r="L9" s="14" t="s">
        <v>28</v>
      </c>
      <c r="M9" s="14" t="s">
        <v>29</v>
      </c>
      <c r="N9" s="9"/>
      <c r="O9" s="9" t="str">
        <f>"315,0"</f>
        <v>315,0</v>
      </c>
      <c r="P9" s="9" t="str">
        <f>"225,5085"</f>
        <v>225,5085</v>
      </c>
      <c r="Q9" s="8" t="s">
        <v>311</v>
      </c>
    </row>
    <row r="10" spans="1:17">
      <c r="B10" s="5" t="s">
        <v>8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DEF0-BEED-427A-B891-C8EBEDEBAC1D}">
  <dimension ref="A1:M39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6.1640625" style="5" bestFit="1" customWidth="1"/>
    <col min="7" max="9" width="5.5" style="6" customWidth="1"/>
    <col min="10" max="10" width="4.83203125" style="6" customWidth="1"/>
    <col min="11" max="11" width="10.5" style="33" bestFit="1" customWidth="1"/>
    <col min="12" max="12" width="8.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38" t="s">
        <v>297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322</v>
      </c>
      <c r="B3" s="57" t="s">
        <v>0</v>
      </c>
      <c r="C3" s="48" t="s">
        <v>323</v>
      </c>
      <c r="D3" s="48" t="s">
        <v>6</v>
      </c>
      <c r="E3" s="50" t="s">
        <v>324</v>
      </c>
      <c r="F3" s="50" t="s">
        <v>5</v>
      </c>
      <c r="G3" s="50" t="s">
        <v>10</v>
      </c>
      <c r="H3" s="50"/>
      <c r="I3" s="50"/>
      <c r="J3" s="50"/>
      <c r="K3" s="61" t="s">
        <v>162</v>
      </c>
      <c r="L3" s="50" t="s">
        <v>3</v>
      </c>
      <c r="M3" s="53" t="s">
        <v>2</v>
      </c>
    </row>
    <row r="4" spans="1:13" s="1" customFormat="1" ht="21" customHeight="1" thickBot="1">
      <c r="A4" s="47"/>
      <c r="B4" s="58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62"/>
      <c r="L4" s="49"/>
      <c r="M4" s="54"/>
    </row>
    <row r="5" spans="1:13" ht="16">
      <c r="A5" s="55" t="s">
        <v>126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9" t="s">
        <v>56</v>
      </c>
      <c r="B6" s="8" t="s">
        <v>127</v>
      </c>
      <c r="C6" s="8" t="s">
        <v>128</v>
      </c>
      <c r="D6" s="8" t="s">
        <v>129</v>
      </c>
      <c r="E6" s="8" t="s">
        <v>329</v>
      </c>
      <c r="F6" s="8" t="s">
        <v>120</v>
      </c>
      <c r="G6" s="15" t="s">
        <v>132</v>
      </c>
      <c r="H6" s="14" t="s">
        <v>132</v>
      </c>
      <c r="I6" s="15" t="s">
        <v>133</v>
      </c>
      <c r="J6" s="9"/>
      <c r="K6" s="34" t="str">
        <f>"42,5"</f>
        <v>42,5</v>
      </c>
      <c r="L6" s="9" t="str">
        <f>"54,4340"</f>
        <v>54,4340</v>
      </c>
      <c r="M6" s="8" t="s">
        <v>307</v>
      </c>
    </row>
    <row r="7" spans="1:13">
      <c r="B7" s="5" t="s">
        <v>8</v>
      </c>
    </row>
    <row r="8" spans="1:13" ht="16">
      <c r="A8" s="51" t="s">
        <v>69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56</v>
      </c>
      <c r="B9" s="8" t="s">
        <v>205</v>
      </c>
      <c r="C9" s="8" t="s">
        <v>206</v>
      </c>
      <c r="D9" s="8" t="s">
        <v>207</v>
      </c>
      <c r="E9" s="8" t="s">
        <v>325</v>
      </c>
      <c r="F9" s="8" t="s">
        <v>120</v>
      </c>
      <c r="G9" s="14" t="s">
        <v>173</v>
      </c>
      <c r="H9" s="15" t="s">
        <v>19</v>
      </c>
      <c r="I9" s="14" t="s">
        <v>19</v>
      </c>
      <c r="J9" s="9"/>
      <c r="K9" s="34" t="str">
        <f>"57,5"</f>
        <v>57,5</v>
      </c>
      <c r="L9" s="9" t="str">
        <f>"56,6490"</f>
        <v>56,6490</v>
      </c>
      <c r="M9" s="8" t="s">
        <v>307</v>
      </c>
    </row>
    <row r="10" spans="1:13">
      <c r="B10" s="5" t="s">
        <v>8</v>
      </c>
    </row>
    <row r="11" spans="1:13" ht="16">
      <c r="A11" s="51" t="s">
        <v>69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9" t="s">
        <v>56</v>
      </c>
      <c r="B12" s="8" t="s">
        <v>208</v>
      </c>
      <c r="C12" s="8" t="s">
        <v>209</v>
      </c>
      <c r="D12" s="8" t="s">
        <v>210</v>
      </c>
      <c r="E12" s="8" t="s">
        <v>325</v>
      </c>
      <c r="F12" s="8" t="s">
        <v>147</v>
      </c>
      <c r="G12" s="14" t="s">
        <v>16</v>
      </c>
      <c r="H12" s="15" t="s">
        <v>17</v>
      </c>
      <c r="I12" s="15" t="s">
        <v>17</v>
      </c>
      <c r="J12" s="9"/>
      <c r="K12" s="34" t="str">
        <f>"115,0"</f>
        <v>115,0</v>
      </c>
      <c r="L12" s="9" t="str">
        <f>"82,3285"</f>
        <v>82,3285</v>
      </c>
      <c r="M12" s="8" t="s">
        <v>311</v>
      </c>
    </row>
    <row r="13" spans="1:13">
      <c r="B13" s="5" t="s">
        <v>8</v>
      </c>
    </row>
    <row r="14" spans="1:13" ht="16">
      <c r="A14" s="51" t="s">
        <v>24</v>
      </c>
      <c r="B14" s="51"/>
      <c r="C14" s="52"/>
      <c r="D14" s="52"/>
      <c r="E14" s="52"/>
      <c r="F14" s="52"/>
      <c r="G14" s="52"/>
      <c r="H14" s="52"/>
      <c r="I14" s="52"/>
      <c r="J14" s="52"/>
    </row>
    <row r="15" spans="1:13">
      <c r="A15" s="9" t="s">
        <v>56</v>
      </c>
      <c r="B15" s="8" t="s">
        <v>212</v>
      </c>
      <c r="C15" s="8" t="s">
        <v>213</v>
      </c>
      <c r="D15" s="8" t="s">
        <v>27</v>
      </c>
      <c r="E15" s="8" t="s">
        <v>325</v>
      </c>
      <c r="F15" s="8" t="s">
        <v>120</v>
      </c>
      <c r="G15" s="14" t="s">
        <v>93</v>
      </c>
      <c r="H15" s="15" t="s">
        <v>18</v>
      </c>
      <c r="I15" s="14" t="s">
        <v>18</v>
      </c>
      <c r="J15" s="9"/>
      <c r="K15" s="34" t="str">
        <f>"127,5"</f>
        <v>127,5</v>
      </c>
      <c r="L15" s="9" t="str">
        <f>"86,0497"</f>
        <v>86,0497</v>
      </c>
      <c r="M15" s="8" t="s">
        <v>307</v>
      </c>
    </row>
    <row r="16" spans="1:13">
      <c r="B16" s="5" t="s">
        <v>8</v>
      </c>
    </row>
    <row r="17" spans="1:13" ht="16">
      <c r="A17" s="51" t="s">
        <v>178</v>
      </c>
      <c r="B17" s="51"/>
      <c r="C17" s="52"/>
      <c r="D17" s="52"/>
      <c r="E17" s="52"/>
      <c r="F17" s="52"/>
      <c r="G17" s="52"/>
      <c r="H17" s="52"/>
      <c r="I17" s="52"/>
      <c r="J17" s="52"/>
    </row>
    <row r="18" spans="1:13">
      <c r="A18" s="17" t="s">
        <v>56</v>
      </c>
      <c r="B18" s="16" t="s">
        <v>214</v>
      </c>
      <c r="C18" s="16" t="s">
        <v>215</v>
      </c>
      <c r="D18" s="16" t="s">
        <v>216</v>
      </c>
      <c r="E18" s="16" t="s">
        <v>325</v>
      </c>
      <c r="F18" s="16" t="s">
        <v>191</v>
      </c>
      <c r="G18" s="20" t="s">
        <v>63</v>
      </c>
      <c r="H18" s="20" t="s">
        <v>217</v>
      </c>
      <c r="I18" s="21" t="s">
        <v>38</v>
      </c>
      <c r="J18" s="17"/>
      <c r="K18" s="35" t="str">
        <f>"137,5"</f>
        <v>137,5</v>
      </c>
      <c r="L18" s="17" t="str">
        <f>"91,7813"</f>
        <v>91,7813</v>
      </c>
      <c r="M18" s="16"/>
    </row>
    <row r="19" spans="1:13">
      <c r="A19" s="19" t="s">
        <v>115</v>
      </c>
      <c r="B19" s="18" t="s">
        <v>218</v>
      </c>
      <c r="C19" s="18" t="s">
        <v>219</v>
      </c>
      <c r="D19" s="18" t="s">
        <v>220</v>
      </c>
      <c r="E19" s="18" t="s">
        <v>325</v>
      </c>
      <c r="F19" s="18" t="s">
        <v>62</v>
      </c>
      <c r="G19" s="23" t="s">
        <v>93</v>
      </c>
      <c r="H19" s="23" t="s">
        <v>221</v>
      </c>
      <c r="I19" s="23" t="s">
        <v>217</v>
      </c>
      <c r="J19" s="19"/>
      <c r="K19" s="36" t="str">
        <f>"137,5"</f>
        <v>137,5</v>
      </c>
      <c r="L19" s="19" t="str">
        <f>"88,3850"</f>
        <v>88,3850</v>
      </c>
      <c r="M19" s="18"/>
    </row>
    <row r="20" spans="1:13">
      <c r="B20" s="5" t="s">
        <v>8</v>
      </c>
    </row>
    <row r="21" spans="1:13" ht="16">
      <c r="A21" s="51" t="s">
        <v>32</v>
      </c>
      <c r="B21" s="51"/>
      <c r="C21" s="52"/>
      <c r="D21" s="52"/>
      <c r="E21" s="52"/>
      <c r="F21" s="52"/>
      <c r="G21" s="52"/>
      <c r="H21" s="52"/>
      <c r="I21" s="52"/>
      <c r="J21" s="52"/>
    </row>
    <row r="22" spans="1:13">
      <c r="A22" s="17" t="s">
        <v>56</v>
      </c>
      <c r="B22" s="16" t="s">
        <v>188</v>
      </c>
      <c r="C22" s="16" t="s">
        <v>189</v>
      </c>
      <c r="D22" s="16" t="s">
        <v>190</v>
      </c>
      <c r="E22" s="16" t="s">
        <v>325</v>
      </c>
      <c r="F22" s="16" t="s">
        <v>191</v>
      </c>
      <c r="G22" s="20" t="s">
        <v>148</v>
      </c>
      <c r="H22" s="20" t="s">
        <v>192</v>
      </c>
      <c r="I22" s="20" t="s">
        <v>67</v>
      </c>
      <c r="J22" s="17"/>
      <c r="K22" s="35" t="str">
        <f>"170,0"</f>
        <v>170,0</v>
      </c>
      <c r="L22" s="17" t="str">
        <f>"105,1620"</f>
        <v>105,1620</v>
      </c>
      <c r="M22" s="16"/>
    </row>
    <row r="23" spans="1:13">
      <c r="A23" s="25" t="s">
        <v>115</v>
      </c>
      <c r="B23" s="24" t="s">
        <v>188</v>
      </c>
      <c r="C23" s="24" t="s">
        <v>222</v>
      </c>
      <c r="D23" s="24" t="s">
        <v>223</v>
      </c>
      <c r="E23" s="24" t="s">
        <v>325</v>
      </c>
      <c r="F23" s="24" t="s">
        <v>62</v>
      </c>
      <c r="G23" s="26" t="s">
        <v>38</v>
      </c>
      <c r="H23" s="26" t="s">
        <v>40</v>
      </c>
      <c r="I23" s="26" t="s">
        <v>224</v>
      </c>
      <c r="J23" s="25"/>
      <c r="K23" s="37" t="str">
        <f>"152,5"</f>
        <v>152,5</v>
      </c>
      <c r="L23" s="25" t="str">
        <f>"93,7875"</f>
        <v>93,7875</v>
      </c>
      <c r="M23" s="24"/>
    </row>
    <row r="24" spans="1:13">
      <c r="A24" s="25" t="s">
        <v>57</v>
      </c>
      <c r="B24" s="24" t="s">
        <v>225</v>
      </c>
      <c r="C24" s="24" t="s">
        <v>226</v>
      </c>
      <c r="D24" s="24" t="s">
        <v>227</v>
      </c>
      <c r="E24" s="24" t="s">
        <v>325</v>
      </c>
      <c r="F24" s="24" t="s">
        <v>191</v>
      </c>
      <c r="G24" s="27" t="s">
        <v>18</v>
      </c>
      <c r="H24" s="27" t="s">
        <v>18</v>
      </c>
      <c r="I24" s="25"/>
      <c r="J24" s="25"/>
      <c r="K24" s="31">
        <v>0</v>
      </c>
      <c r="L24" s="25" t="str">
        <f>"0,0000"</f>
        <v>0,0000</v>
      </c>
      <c r="M24" s="24" t="s">
        <v>308</v>
      </c>
    </row>
    <row r="25" spans="1:13">
      <c r="A25" s="19" t="s">
        <v>56</v>
      </c>
      <c r="B25" s="18" t="s">
        <v>188</v>
      </c>
      <c r="C25" s="18" t="s">
        <v>228</v>
      </c>
      <c r="D25" s="18" t="s">
        <v>190</v>
      </c>
      <c r="E25" s="18" t="s">
        <v>326</v>
      </c>
      <c r="F25" s="18" t="s">
        <v>191</v>
      </c>
      <c r="G25" s="23" t="s">
        <v>148</v>
      </c>
      <c r="H25" s="23" t="s">
        <v>192</v>
      </c>
      <c r="I25" s="23" t="s">
        <v>67</v>
      </c>
      <c r="J25" s="19"/>
      <c r="K25" s="36" t="str">
        <f ca="1">"170,0"</f>
        <v>170,0</v>
      </c>
      <c r="L25" s="19" t="str">
        <f>"122,8292"</f>
        <v>122,8292</v>
      </c>
      <c r="M25" s="18"/>
    </row>
    <row r="26" spans="1:13">
      <c r="B26" s="5" t="s">
        <v>8</v>
      </c>
    </row>
    <row r="27" spans="1:13" ht="16">
      <c r="A27" s="51" t="s">
        <v>43</v>
      </c>
      <c r="B27" s="51"/>
      <c r="C27" s="52"/>
      <c r="D27" s="52"/>
      <c r="E27" s="52"/>
      <c r="F27" s="52"/>
      <c r="G27" s="52"/>
      <c r="H27" s="52"/>
      <c r="I27" s="52"/>
      <c r="J27" s="52"/>
    </row>
    <row r="28" spans="1:13">
      <c r="A28" s="17" t="s">
        <v>56</v>
      </c>
      <c r="B28" s="16" t="s">
        <v>229</v>
      </c>
      <c r="C28" s="16" t="s">
        <v>230</v>
      </c>
      <c r="D28" s="16" t="s">
        <v>46</v>
      </c>
      <c r="E28" s="16" t="s">
        <v>325</v>
      </c>
      <c r="F28" s="16" t="s">
        <v>231</v>
      </c>
      <c r="G28" s="21" t="s">
        <v>64</v>
      </c>
      <c r="H28" s="20" t="s">
        <v>64</v>
      </c>
      <c r="I28" s="21" t="s">
        <v>67</v>
      </c>
      <c r="J28" s="17"/>
      <c r="K28" s="35" t="str">
        <f>"160,0"</f>
        <v>160,0</v>
      </c>
      <c r="L28" s="17" t="str">
        <f>"94,7040"</f>
        <v>94,7040</v>
      </c>
      <c r="M28" s="16"/>
    </row>
    <row r="29" spans="1:13">
      <c r="A29" s="19" t="s">
        <v>56</v>
      </c>
      <c r="B29" s="18" t="s">
        <v>229</v>
      </c>
      <c r="C29" s="18" t="s">
        <v>232</v>
      </c>
      <c r="D29" s="18" t="s">
        <v>46</v>
      </c>
      <c r="E29" s="18" t="s">
        <v>327</v>
      </c>
      <c r="F29" s="18" t="s">
        <v>231</v>
      </c>
      <c r="G29" s="22" t="s">
        <v>64</v>
      </c>
      <c r="H29" s="23" t="s">
        <v>64</v>
      </c>
      <c r="I29" s="22" t="s">
        <v>67</v>
      </c>
      <c r="J29" s="19"/>
      <c r="K29" s="36" t="str">
        <f>"160,0"</f>
        <v>160,0</v>
      </c>
      <c r="L29" s="19" t="str">
        <f>"105,5003"</f>
        <v>105,5003</v>
      </c>
      <c r="M29" s="18"/>
    </row>
    <row r="30" spans="1:13">
      <c r="B30" s="5" t="s">
        <v>8</v>
      </c>
    </row>
    <row r="31" spans="1:13">
      <c r="B31" s="5" t="s">
        <v>8</v>
      </c>
    </row>
    <row r="32" spans="1:13">
      <c r="B32" s="5" t="s">
        <v>8</v>
      </c>
    </row>
    <row r="33" spans="2:6" ht="18">
      <c r="B33" s="7" t="s">
        <v>7</v>
      </c>
      <c r="C33" s="7"/>
      <c r="F33" s="3"/>
    </row>
    <row r="34" spans="2:6" ht="16">
      <c r="B34" s="10" t="s">
        <v>54</v>
      </c>
      <c r="C34" s="10"/>
      <c r="F34" s="3"/>
    </row>
    <row r="35" spans="2:6" ht="14">
      <c r="B35" s="11"/>
      <c r="C35" s="12" t="s">
        <v>49</v>
      </c>
      <c r="F35" s="3"/>
    </row>
    <row r="36" spans="2:6" ht="14">
      <c r="B36" s="13" t="s">
        <v>50</v>
      </c>
      <c r="C36" s="13" t="s">
        <v>51</v>
      </c>
      <c r="D36" s="13" t="s">
        <v>305</v>
      </c>
      <c r="E36" s="13" t="s">
        <v>199</v>
      </c>
      <c r="F36" s="13" t="s">
        <v>53</v>
      </c>
    </row>
    <row r="37" spans="2:6">
      <c r="B37" s="5" t="s">
        <v>188</v>
      </c>
      <c r="C37" s="5" t="s">
        <v>49</v>
      </c>
      <c r="D37" s="6" t="s">
        <v>55</v>
      </c>
      <c r="E37" s="6" t="s">
        <v>67</v>
      </c>
      <c r="F37" s="6" t="s">
        <v>233</v>
      </c>
    </row>
    <row r="38" spans="2:6">
      <c r="B38" s="5" t="s">
        <v>229</v>
      </c>
      <c r="C38" s="5" t="s">
        <v>49</v>
      </c>
      <c r="D38" s="6" t="s">
        <v>200</v>
      </c>
      <c r="E38" s="6" t="s">
        <v>64</v>
      </c>
      <c r="F38" s="6" t="s">
        <v>234</v>
      </c>
    </row>
    <row r="39" spans="2:6">
      <c r="B39" s="5" t="s">
        <v>188</v>
      </c>
      <c r="C39" s="5" t="s">
        <v>49</v>
      </c>
      <c r="D39" s="6" t="s">
        <v>55</v>
      </c>
      <c r="E39" s="6" t="s">
        <v>224</v>
      </c>
      <c r="F39" s="6" t="s">
        <v>235</v>
      </c>
    </row>
  </sheetData>
  <mergeCells count="18">
    <mergeCell ref="A27:J27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1:J2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411C-E70A-4D15-8EDA-0CA60DA65888}">
  <dimension ref="A1:M38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5" style="5" customWidth="1"/>
    <col min="14" max="16384" width="9.1640625" style="3"/>
  </cols>
  <sheetData>
    <row r="1" spans="1:13" s="2" customFormat="1" ht="29" customHeight="1">
      <c r="A1" s="38" t="s">
        <v>298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322</v>
      </c>
      <c r="B3" s="57" t="s">
        <v>0</v>
      </c>
      <c r="C3" s="48" t="s">
        <v>323</v>
      </c>
      <c r="D3" s="48" t="s">
        <v>6</v>
      </c>
      <c r="E3" s="50" t="s">
        <v>324</v>
      </c>
      <c r="F3" s="50" t="s">
        <v>5</v>
      </c>
      <c r="G3" s="50" t="s">
        <v>10</v>
      </c>
      <c r="H3" s="50"/>
      <c r="I3" s="50"/>
      <c r="J3" s="50"/>
      <c r="K3" s="59" t="s">
        <v>162</v>
      </c>
      <c r="L3" s="50" t="s">
        <v>3</v>
      </c>
      <c r="M3" s="53" t="s">
        <v>2</v>
      </c>
    </row>
    <row r="4" spans="1:13" s="1" customFormat="1" ht="21" customHeight="1" thickBot="1">
      <c r="A4" s="47"/>
      <c r="B4" s="58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60"/>
      <c r="L4" s="49"/>
      <c r="M4" s="54"/>
    </row>
    <row r="5" spans="1:13" ht="16">
      <c r="A5" s="55" t="s">
        <v>126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9" t="s">
        <v>56</v>
      </c>
      <c r="B6" s="8" t="s">
        <v>163</v>
      </c>
      <c r="C6" s="8" t="s">
        <v>164</v>
      </c>
      <c r="D6" s="8" t="s">
        <v>165</v>
      </c>
      <c r="E6" s="8" t="s">
        <v>328</v>
      </c>
      <c r="F6" s="8" t="s">
        <v>166</v>
      </c>
      <c r="G6" s="14" t="s">
        <v>167</v>
      </c>
      <c r="H6" s="14" t="s">
        <v>123</v>
      </c>
      <c r="I6" s="15" t="s">
        <v>132</v>
      </c>
      <c r="J6" s="9"/>
      <c r="K6" s="28" t="str">
        <f>"40,0"</f>
        <v>40,0</v>
      </c>
      <c r="L6" s="9" t="str">
        <f>"43,7400"</f>
        <v>43,7400</v>
      </c>
      <c r="M6" s="8" t="s">
        <v>168</v>
      </c>
    </row>
    <row r="7" spans="1:13">
      <c r="B7" s="5" t="s">
        <v>8</v>
      </c>
    </row>
    <row r="8" spans="1:13" ht="16">
      <c r="A8" s="51" t="s">
        <v>12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56</v>
      </c>
      <c r="B9" s="8" t="s">
        <v>169</v>
      </c>
      <c r="C9" s="8" t="s">
        <v>170</v>
      </c>
      <c r="D9" s="8" t="s">
        <v>171</v>
      </c>
      <c r="E9" s="8" t="s">
        <v>328</v>
      </c>
      <c r="F9" s="8" t="s">
        <v>166</v>
      </c>
      <c r="G9" s="14" t="s">
        <v>121</v>
      </c>
      <c r="H9" s="14" t="s">
        <v>172</v>
      </c>
      <c r="I9" s="15" t="s">
        <v>173</v>
      </c>
      <c r="J9" s="9"/>
      <c r="K9" s="28" t="str">
        <f>"52,5"</f>
        <v>52,5</v>
      </c>
      <c r="L9" s="9" t="str">
        <f>"49,2765"</f>
        <v>49,2765</v>
      </c>
      <c r="M9" s="8" t="s">
        <v>174</v>
      </c>
    </row>
    <row r="10" spans="1:13">
      <c r="B10" s="5" t="s">
        <v>8</v>
      </c>
    </row>
    <row r="11" spans="1:13" ht="16">
      <c r="A11" s="51" t="s">
        <v>69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9" t="s">
        <v>56</v>
      </c>
      <c r="B12" s="8" t="s">
        <v>175</v>
      </c>
      <c r="C12" s="8" t="s">
        <v>176</v>
      </c>
      <c r="D12" s="8" t="s">
        <v>177</v>
      </c>
      <c r="E12" s="8" t="s">
        <v>325</v>
      </c>
      <c r="F12" s="8" t="s">
        <v>166</v>
      </c>
      <c r="G12" s="14" t="s">
        <v>39</v>
      </c>
      <c r="H12" s="15" t="s">
        <v>40</v>
      </c>
      <c r="I12" s="15" t="s">
        <v>40</v>
      </c>
      <c r="J12" s="9"/>
      <c r="K12" s="28" t="str">
        <f>"145,0"</f>
        <v>145,0</v>
      </c>
      <c r="L12" s="9" t="str">
        <f>"103,7040"</f>
        <v>103,7040</v>
      </c>
      <c r="M12" s="8"/>
    </row>
    <row r="13" spans="1:13">
      <c r="B13" s="5" t="s">
        <v>8</v>
      </c>
    </row>
    <row r="14" spans="1:13" ht="16">
      <c r="A14" s="51" t="s">
        <v>24</v>
      </c>
      <c r="B14" s="51"/>
      <c r="C14" s="52"/>
      <c r="D14" s="52"/>
      <c r="E14" s="52"/>
      <c r="F14" s="52"/>
      <c r="G14" s="52"/>
      <c r="H14" s="52"/>
      <c r="I14" s="52"/>
      <c r="J14" s="52"/>
    </row>
    <row r="15" spans="1:13">
      <c r="A15" s="9" t="s">
        <v>56</v>
      </c>
      <c r="B15" s="8" t="s">
        <v>76</v>
      </c>
      <c r="C15" s="8" t="s">
        <v>77</v>
      </c>
      <c r="D15" s="8" t="s">
        <v>78</v>
      </c>
      <c r="E15" s="8" t="s">
        <v>325</v>
      </c>
      <c r="F15" s="8" t="s">
        <v>120</v>
      </c>
      <c r="G15" s="15" t="s">
        <v>38</v>
      </c>
      <c r="H15" s="14" t="s">
        <v>38</v>
      </c>
      <c r="I15" s="14" t="s">
        <v>40</v>
      </c>
      <c r="J15" s="9"/>
      <c r="K15" s="28" t="str">
        <f>"150,0"</f>
        <v>150,0</v>
      </c>
      <c r="L15" s="9" t="str">
        <f>"103,1400"</f>
        <v>103,1400</v>
      </c>
      <c r="M15" s="8"/>
    </row>
    <row r="16" spans="1:13">
      <c r="B16" s="5" t="s">
        <v>8</v>
      </c>
    </row>
    <row r="17" spans="1:13" ht="16">
      <c r="A17" s="51" t="s">
        <v>178</v>
      </c>
      <c r="B17" s="51"/>
      <c r="C17" s="52"/>
      <c r="D17" s="52"/>
      <c r="E17" s="52"/>
      <c r="F17" s="52"/>
      <c r="G17" s="52"/>
      <c r="H17" s="52"/>
      <c r="I17" s="52"/>
      <c r="J17" s="52"/>
    </row>
    <row r="18" spans="1:13">
      <c r="A18" s="17" t="s">
        <v>56</v>
      </c>
      <c r="B18" s="16" t="s">
        <v>179</v>
      </c>
      <c r="C18" s="16" t="s">
        <v>180</v>
      </c>
      <c r="D18" s="16" t="s">
        <v>181</v>
      </c>
      <c r="E18" s="16" t="s">
        <v>325</v>
      </c>
      <c r="F18" s="16" t="s">
        <v>62</v>
      </c>
      <c r="G18" s="20" t="s">
        <v>73</v>
      </c>
      <c r="H18" s="21" t="s">
        <v>148</v>
      </c>
      <c r="I18" s="20" t="s">
        <v>148</v>
      </c>
      <c r="J18" s="17"/>
      <c r="K18" s="30" t="str">
        <f>"162,5"</f>
        <v>162,5</v>
      </c>
      <c r="L18" s="17" t="str">
        <f>"104,8287"</f>
        <v>104,8287</v>
      </c>
      <c r="M18" s="16"/>
    </row>
    <row r="19" spans="1:13">
      <c r="A19" s="19" t="s">
        <v>56</v>
      </c>
      <c r="B19" s="18" t="s">
        <v>182</v>
      </c>
      <c r="C19" s="18" t="s">
        <v>183</v>
      </c>
      <c r="D19" s="18" t="s">
        <v>184</v>
      </c>
      <c r="E19" s="18" t="s">
        <v>327</v>
      </c>
      <c r="F19" s="18" t="s">
        <v>166</v>
      </c>
      <c r="G19" s="23" t="s">
        <v>93</v>
      </c>
      <c r="H19" s="23" t="s">
        <v>158</v>
      </c>
      <c r="I19" s="22" t="s">
        <v>18</v>
      </c>
      <c r="J19" s="19"/>
      <c r="K19" s="32" t="str">
        <f>"125,0"</f>
        <v>125,0</v>
      </c>
      <c r="L19" s="19" t="str">
        <f>"87,7680"</f>
        <v>87,7680</v>
      </c>
      <c r="M19" s="18"/>
    </row>
    <row r="20" spans="1:13">
      <c r="B20" s="5" t="s">
        <v>8</v>
      </c>
    </row>
    <row r="21" spans="1:13" ht="16">
      <c r="A21" s="51" t="s">
        <v>32</v>
      </c>
      <c r="B21" s="51"/>
      <c r="C21" s="52"/>
      <c r="D21" s="52"/>
      <c r="E21" s="52"/>
      <c r="F21" s="52"/>
      <c r="G21" s="52"/>
      <c r="H21" s="52"/>
      <c r="I21" s="52"/>
      <c r="J21" s="52"/>
    </row>
    <row r="22" spans="1:13">
      <c r="A22" s="17" t="s">
        <v>56</v>
      </c>
      <c r="B22" s="16" t="s">
        <v>185</v>
      </c>
      <c r="C22" s="16" t="s">
        <v>186</v>
      </c>
      <c r="D22" s="16" t="s">
        <v>187</v>
      </c>
      <c r="E22" s="16" t="s">
        <v>325</v>
      </c>
      <c r="F22" s="16" t="s">
        <v>120</v>
      </c>
      <c r="G22" s="20" t="s">
        <v>73</v>
      </c>
      <c r="H22" s="20" t="s">
        <v>148</v>
      </c>
      <c r="I22" s="20" t="s">
        <v>67</v>
      </c>
      <c r="J22" s="17"/>
      <c r="K22" s="30" t="str">
        <f>"170,0"</f>
        <v>170,0</v>
      </c>
      <c r="L22" s="17" t="str">
        <f>"104,9240"</f>
        <v>104,9240</v>
      </c>
      <c r="M22" s="16"/>
    </row>
    <row r="23" spans="1:13">
      <c r="A23" s="19" t="s">
        <v>115</v>
      </c>
      <c r="B23" s="18" t="s">
        <v>188</v>
      </c>
      <c r="C23" s="18" t="s">
        <v>189</v>
      </c>
      <c r="D23" s="18" t="s">
        <v>190</v>
      </c>
      <c r="E23" s="18" t="s">
        <v>325</v>
      </c>
      <c r="F23" s="18" t="s">
        <v>191</v>
      </c>
      <c r="G23" s="23" t="s">
        <v>148</v>
      </c>
      <c r="H23" s="23" t="s">
        <v>48</v>
      </c>
      <c r="I23" s="23" t="s">
        <v>192</v>
      </c>
      <c r="J23" s="19"/>
      <c r="K23" s="32" t="str">
        <f>"167,5"</f>
        <v>167,5</v>
      </c>
      <c r="L23" s="19" t="str">
        <f>"103,6155"</f>
        <v>103,6155</v>
      </c>
      <c r="M23" s="18"/>
    </row>
    <row r="24" spans="1:13">
      <c r="B24" s="5" t="s">
        <v>8</v>
      </c>
    </row>
    <row r="25" spans="1:13" ht="16">
      <c r="A25" s="51" t="s">
        <v>43</v>
      </c>
      <c r="B25" s="51"/>
      <c r="C25" s="52"/>
      <c r="D25" s="52"/>
      <c r="E25" s="52"/>
      <c r="F25" s="52"/>
      <c r="G25" s="52"/>
      <c r="H25" s="52"/>
      <c r="I25" s="52"/>
      <c r="J25" s="52"/>
    </row>
    <row r="26" spans="1:13">
      <c r="A26" s="17" t="s">
        <v>56</v>
      </c>
      <c r="B26" s="16" t="s">
        <v>193</v>
      </c>
      <c r="C26" s="16" t="s">
        <v>194</v>
      </c>
      <c r="D26" s="16" t="s">
        <v>195</v>
      </c>
      <c r="E26" s="16" t="s">
        <v>325</v>
      </c>
      <c r="F26" s="16" t="s">
        <v>62</v>
      </c>
      <c r="G26" s="20" t="s">
        <v>68</v>
      </c>
      <c r="H26" s="20" t="s">
        <v>85</v>
      </c>
      <c r="I26" s="21" t="s">
        <v>29</v>
      </c>
      <c r="J26" s="17"/>
      <c r="K26" s="30" t="str">
        <f>"195,0"</f>
        <v>195,0</v>
      </c>
      <c r="L26" s="17" t="str">
        <f>"115,5180"</f>
        <v>115,5180</v>
      </c>
      <c r="M26" s="16"/>
    </row>
    <row r="27" spans="1:13">
      <c r="A27" s="19" t="s">
        <v>57</v>
      </c>
      <c r="B27" s="18" t="s">
        <v>196</v>
      </c>
      <c r="C27" s="18" t="s">
        <v>197</v>
      </c>
      <c r="D27" s="18" t="s">
        <v>198</v>
      </c>
      <c r="E27" s="18" t="s">
        <v>325</v>
      </c>
      <c r="F27" s="18" t="s">
        <v>62</v>
      </c>
      <c r="G27" s="22" t="s">
        <v>28</v>
      </c>
      <c r="H27" s="19"/>
      <c r="I27" s="19"/>
      <c r="J27" s="19"/>
      <c r="K27" s="32">
        <v>0</v>
      </c>
      <c r="L27" s="19" t="str">
        <f>"0,0000"</f>
        <v>0,0000</v>
      </c>
      <c r="M27" s="18"/>
    </row>
    <row r="28" spans="1:13">
      <c r="B28" s="5" t="s">
        <v>8</v>
      </c>
    </row>
    <row r="29" spans="1:13">
      <c r="B29" s="5" t="s">
        <v>8</v>
      </c>
    </row>
    <row r="30" spans="1:13">
      <c r="B30" s="5" t="s">
        <v>8</v>
      </c>
    </row>
    <row r="31" spans="1:13" ht="18">
      <c r="B31" s="7" t="s">
        <v>7</v>
      </c>
      <c r="C31" s="7"/>
      <c r="F31" s="3"/>
    </row>
    <row r="32" spans="1:13" ht="16">
      <c r="B32" s="10" t="s">
        <v>54</v>
      </c>
      <c r="C32" s="10"/>
      <c r="F32" s="3"/>
    </row>
    <row r="33" spans="2:6" ht="14">
      <c r="B33" s="11"/>
      <c r="C33" s="12" t="s">
        <v>49</v>
      </c>
      <c r="F33" s="3"/>
    </row>
    <row r="34" spans="2:6" ht="14">
      <c r="B34" s="13" t="s">
        <v>50</v>
      </c>
      <c r="C34" s="13" t="s">
        <v>51</v>
      </c>
      <c r="D34" s="13" t="s">
        <v>305</v>
      </c>
      <c r="E34" s="13" t="s">
        <v>199</v>
      </c>
      <c r="F34" s="13" t="s">
        <v>53</v>
      </c>
    </row>
    <row r="35" spans="2:6">
      <c r="B35" s="5" t="s">
        <v>193</v>
      </c>
      <c r="C35" s="5" t="s">
        <v>49</v>
      </c>
      <c r="D35" s="6" t="s">
        <v>200</v>
      </c>
      <c r="E35" s="6" t="s">
        <v>85</v>
      </c>
      <c r="F35" s="6" t="s">
        <v>201</v>
      </c>
    </row>
    <row r="36" spans="2:6">
      <c r="B36" s="5" t="s">
        <v>185</v>
      </c>
      <c r="C36" s="5" t="s">
        <v>49</v>
      </c>
      <c r="D36" s="6" t="s">
        <v>55</v>
      </c>
      <c r="E36" s="6" t="s">
        <v>67</v>
      </c>
      <c r="F36" s="6" t="s">
        <v>202</v>
      </c>
    </row>
    <row r="37" spans="2:6">
      <c r="B37" s="5" t="s">
        <v>179</v>
      </c>
      <c r="C37" s="5" t="s">
        <v>49</v>
      </c>
      <c r="D37" s="6" t="s">
        <v>203</v>
      </c>
      <c r="E37" s="6" t="s">
        <v>148</v>
      </c>
      <c r="F37" s="6" t="s">
        <v>204</v>
      </c>
    </row>
    <row r="38" spans="2:6">
      <c r="F38" s="3"/>
    </row>
  </sheetData>
  <mergeCells count="18">
    <mergeCell ref="A25:J25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1:J2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2DA0-A81C-439A-89A1-62AB8BDFD695}">
  <dimension ref="A1:M4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38" t="s">
        <v>295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322</v>
      </c>
      <c r="B3" s="57" t="s">
        <v>0</v>
      </c>
      <c r="C3" s="48" t="s">
        <v>323</v>
      </c>
      <c r="D3" s="48" t="s">
        <v>6</v>
      </c>
      <c r="E3" s="50" t="s">
        <v>324</v>
      </c>
      <c r="F3" s="50" t="s">
        <v>5</v>
      </c>
      <c r="G3" s="50" t="s">
        <v>11</v>
      </c>
      <c r="H3" s="50"/>
      <c r="I3" s="50"/>
      <c r="J3" s="50"/>
      <c r="K3" s="50" t="s">
        <v>162</v>
      </c>
      <c r="L3" s="50" t="s">
        <v>3</v>
      </c>
      <c r="M3" s="53" t="s">
        <v>2</v>
      </c>
    </row>
    <row r="4" spans="1:13" s="1" customFormat="1" ht="21" customHeight="1" thickBot="1">
      <c r="A4" s="47"/>
      <c r="B4" s="58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116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9" t="s">
        <v>56</v>
      </c>
      <c r="B6" s="8" t="s">
        <v>117</v>
      </c>
      <c r="C6" s="8" t="s">
        <v>118</v>
      </c>
      <c r="D6" s="8" t="s">
        <v>119</v>
      </c>
      <c r="E6" s="8" t="s">
        <v>325</v>
      </c>
      <c r="F6" s="8" t="s">
        <v>120</v>
      </c>
      <c r="G6" s="14" t="s">
        <v>125</v>
      </c>
      <c r="H6" s="15" t="s">
        <v>66</v>
      </c>
      <c r="I6" s="14" t="s">
        <v>66</v>
      </c>
      <c r="J6" s="9"/>
      <c r="K6" s="9" t="str">
        <f>"105,0"</f>
        <v>105,0</v>
      </c>
      <c r="L6" s="9" t="str">
        <f>"139,4925"</f>
        <v>139,4925</v>
      </c>
      <c r="M6" s="8" t="s">
        <v>307</v>
      </c>
    </row>
    <row r="7" spans="1:13">
      <c r="B7" s="5" t="s">
        <v>8</v>
      </c>
    </row>
    <row r="8" spans="1:13" ht="16">
      <c r="A8" s="51" t="s">
        <v>12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56</v>
      </c>
      <c r="B9" s="8" t="s">
        <v>253</v>
      </c>
      <c r="C9" s="8" t="s">
        <v>254</v>
      </c>
      <c r="D9" s="8" t="s">
        <v>255</v>
      </c>
      <c r="E9" s="8" t="s">
        <v>325</v>
      </c>
      <c r="F9" s="8" t="s">
        <v>62</v>
      </c>
      <c r="G9" s="14" t="s">
        <v>23</v>
      </c>
      <c r="H9" s="14" t="s">
        <v>158</v>
      </c>
      <c r="I9" s="15" t="s">
        <v>143</v>
      </c>
      <c r="J9" s="9"/>
      <c r="K9" s="9" t="str">
        <f>"125,0"</f>
        <v>125,0</v>
      </c>
      <c r="L9" s="9" t="str">
        <f>"147,0750"</f>
        <v>147,0750</v>
      </c>
      <c r="M9" s="8" t="s">
        <v>306</v>
      </c>
    </row>
    <row r="10" spans="1:13">
      <c r="B10" s="5" t="s">
        <v>8</v>
      </c>
    </row>
    <row r="11" spans="1:13" ht="16">
      <c r="A11" s="51" t="s">
        <v>58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9" t="s">
        <v>56</v>
      </c>
      <c r="B12" s="8" t="s">
        <v>256</v>
      </c>
      <c r="C12" s="8" t="s">
        <v>257</v>
      </c>
      <c r="D12" s="8" t="s">
        <v>258</v>
      </c>
      <c r="E12" s="8" t="s">
        <v>325</v>
      </c>
      <c r="F12" s="8" t="s">
        <v>62</v>
      </c>
      <c r="G12" s="14" t="s">
        <v>16</v>
      </c>
      <c r="H12" s="14" t="s">
        <v>17</v>
      </c>
      <c r="I12" s="14" t="s">
        <v>143</v>
      </c>
      <c r="J12" s="9"/>
      <c r="K12" s="9" t="str">
        <f>"130,0"</f>
        <v>130,0</v>
      </c>
      <c r="L12" s="9" t="str">
        <f>"134,1210"</f>
        <v>134,1210</v>
      </c>
      <c r="M12" s="8" t="s">
        <v>306</v>
      </c>
    </row>
    <row r="13" spans="1:13">
      <c r="B13" s="5" t="s">
        <v>8</v>
      </c>
    </row>
    <row r="14" spans="1:13" ht="16">
      <c r="A14" s="51" t="s">
        <v>259</v>
      </c>
      <c r="B14" s="51"/>
      <c r="C14" s="52"/>
      <c r="D14" s="52"/>
      <c r="E14" s="52"/>
      <c r="F14" s="52"/>
      <c r="G14" s="52"/>
      <c r="H14" s="52"/>
      <c r="I14" s="52"/>
      <c r="J14" s="52"/>
    </row>
    <row r="15" spans="1:13">
      <c r="A15" s="9" t="s">
        <v>56</v>
      </c>
      <c r="B15" s="8" t="s">
        <v>260</v>
      </c>
      <c r="C15" s="8" t="s">
        <v>261</v>
      </c>
      <c r="D15" s="8" t="s">
        <v>262</v>
      </c>
      <c r="E15" s="8" t="s">
        <v>325</v>
      </c>
      <c r="F15" s="8" t="s">
        <v>62</v>
      </c>
      <c r="G15" s="14" t="s">
        <v>16</v>
      </c>
      <c r="H15" s="14" t="s">
        <v>17</v>
      </c>
      <c r="I15" s="14" t="s">
        <v>18</v>
      </c>
      <c r="J15" s="9"/>
      <c r="K15" s="9" t="str">
        <f>"127,5"</f>
        <v>127,5</v>
      </c>
      <c r="L15" s="9" t="str">
        <f>"108,1200"</f>
        <v>108,1200</v>
      </c>
      <c r="M15" s="8"/>
    </row>
    <row r="16" spans="1:13">
      <c r="B16" s="5" t="s">
        <v>8</v>
      </c>
    </row>
    <row r="17" spans="1:13" ht="16">
      <c r="A17" s="51" t="s">
        <v>58</v>
      </c>
      <c r="B17" s="51"/>
      <c r="C17" s="52"/>
      <c r="D17" s="52"/>
      <c r="E17" s="52"/>
      <c r="F17" s="52"/>
      <c r="G17" s="52"/>
      <c r="H17" s="52"/>
      <c r="I17" s="52"/>
      <c r="J17" s="52"/>
    </row>
    <row r="18" spans="1:13">
      <c r="A18" s="9" t="s">
        <v>56</v>
      </c>
      <c r="B18" s="8" t="s">
        <v>140</v>
      </c>
      <c r="C18" s="8" t="s">
        <v>141</v>
      </c>
      <c r="D18" s="8" t="s">
        <v>142</v>
      </c>
      <c r="E18" s="8" t="s">
        <v>325</v>
      </c>
      <c r="F18" s="8" t="s">
        <v>62</v>
      </c>
      <c r="G18" s="14" t="s">
        <v>28</v>
      </c>
      <c r="H18" s="14" t="s">
        <v>85</v>
      </c>
      <c r="I18" s="9"/>
      <c r="J18" s="9"/>
      <c r="K18" s="9" t="str">
        <f>"195,0"</f>
        <v>195,0</v>
      </c>
      <c r="L18" s="9" t="str">
        <f>"152,7240"</f>
        <v>152,7240</v>
      </c>
      <c r="M18" s="8" t="s">
        <v>313</v>
      </c>
    </row>
    <row r="19" spans="1:13">
      <c r="B19" s="5" t="s">
        <v>8</v>
      </c>
    </row>
    <row r="20" spans="1:13" ht="16">
      <c r="A20" s="51" t="s">
        <v>69</v>
      </c>
      <c r="B20" s="51"/>
      <c r="C20" s="52"/>
      <c r="D20" s="52"/>
      <c r="E20" s="52"/>
      <c r="F20" s="52"/>
      <c r="G20" s="52"/>
      <c r="H20" s="52"/>
      <c r="I20" s="52"/>
      <c r="J20" s="52"/>
    </row>
    <row r="21" spans="1:13">
      <c r="A21" s="9" t="s">
        <v>56</v>
      </c>
      <c r="B21" s="8" t="s">
        <v>208</v>
      </c>
      <c r="C21" s="8" t="s">
        <v>209</v>
      </c>
      <c r="D21" s="8" t="s">
        <v>210</v>
      </c>
      <c r="E21" s="8" t="s">
        <v>325</v>
      </c>
      <c r="F21" s="8" t="s">
        <v>147</v>
      </c>
      <c r="G21" s="14" t="s">
        <v>211</v>
      </c>
      <c r="H21" s="14" t="s">
        <v>28</v>
      </c>
      <c r="I21" s="14" t="s">
        <v>29</v>
      </c>
      <c r="J21" s="9"/>
      <c r="K21" s="9" t="str">
        <f>"200,0"</f>
        <v>200,0</v>
      </c>
      <c r="L21" s="9" t="str">
        <f>"143,1800"</f>
        <v>143,1800</v>
      </c>
      <c r="M21" s="8" t="s">
        <v>314</v>
      </c>
    </row>
    <row r="22" spans="1:13">
      <c r="B22" s="5" t="s">
        <v>8</v>
      </c>
    </row>
    <row r="23" spans="1:13" ht="16">
      <c r="A23" s="51" t="s">
        <v>24</v>
      </c>
      <c r="B23" s="51"/>
      <c r="C23" s="52"/>
      <c r="D23" s="52"/>
      <c r="E23" s="52"/>
      <c r="F23" s="52"/>
      <c r="G23" s="52"/>
      <c r="H23" s="52"/>
      <c r="I23" s="52"/>
      <c r="J23" s="52"/>
    </row>
    <row r="24" spans="1:13">
      <c r="A24" s="17" t="s">
        <v>56</v>
      </c>
      <c r="B24" s="16" t="s">
        <v>263</v>
      </c>
      <c r="C24" s="16" t="s">
        <v>264</v>
      </c>
      <c r="D24" s="16" t="s">
        <v>265</v>
      </c>
      <c r="E24" s="16" t="s">
        <v>325</v>
      </c>
      <c r="F24" s="16" t="s">
        <v>62</v>
      </c>
      <c r="G24" s="20" t="s">
        <v>211</v>
      </c>
      <c r="H24" s="20" t="s">
        <v>28</v>
      </c>
      <c r="I24" s="21" t="s">
        <v>29</v>
      </c>
      <c r="J24" s="17"/>
      <c r="K24" s="17" t="str">
        <f>"190,0"</f>
        <v>190,0</v>
      </c>
      <c r="L24" s="17" t="str">
        <f>"132,2970"</f>
        <v>132,2970</v>
      </c>
      <c r="M24" s="16" t="s">
        <v>315</v>
      </c>
    </row>
    <row r="25" spans="1:13">
      <c r="A25" s="19" t="s">
        <v>115</v>
      </c>
      <c r="B25" s="18" t="s">
        <v>151</v>
      </c>
      <c r="C25" s="18" t="s">
        <v>152</v>
      </c>
      <c r="D25" s="18" t="s">
        <v>153</v>
      </c>
      <c r="E25" s="18" t="s">
        <v>325</v>
      </c>
      <c r="F25" s="18" t="s">
        <v>120</v>
      </c>
      <c r="G25" s="23" t="s">
        <v>38</v>
      </c>
      <c r="H25" s="23" t="s">
        <v>40</v>
      </c>
      <c r="I25" s="22" t="s">
        <v>64</v>
      </c>
      <c r="J25" s="19"/>
      <c r="K25" s="19" t="str">
        <f>"150,0"</f>
        <v>150,0</v>
      </c>
      <c r="L25" s="19" t="str">
        <f>"100,8600"</f>
        <v>100,8600</v>
      </c>
      <c r="M25" s="18"/>
    </row>
    <row r="26" spans="1:13">
      <c r="B26" s="5" t="s">
        <v>8</v>
      </c>
    </row>
    <row r="27" spans="1:13" ht="16">
      <c r="A27" s="51" t="s">
        <v>32</v>
      </c>
      <c r="B27" s="51"/>
      <c r="C27" s="52"/>
      <c r="D27" s="52"/>
      <c r="E27" s="52"/>
      <c r="F27" s="52"/>
      <c r="G27" s="52"/>
      <c r="H27" s="52"/>
      <c r="I27" s="52"/>
      <c r="J27" s="52"/>
    </row>
    <row r="28" spans="1:13">
      <c r="A28" s="9" t="s">
        <v>56</v>
      </c>
      <c r="B28" s="8" t="s">
        <v>243</v>
      </c>
      <c r="C28" s="8" t="s">
        <v>244</v>
      </c>
      <c r="D28" s="8" t="s">
        <v>245</v>
      </c>
      <c r="E28" s="8" t="s">
        <v>325</v>
      </c>
      <c r="F28" s="8" t="s">
        <v>62</v>
      </c>
      <c r="G28" s="14" t="s">
        <v>84</v>
      </c>
      <c r="H28" s="14" t="s">
        <v>105</v>
      </c>
      <c r="I28" s="15" t="s">
        <v>87</v>
      </c>
      <c r="J28" s="9"/>
      <c r="K28" s="9" t="str">
        <f>"280,0"</f>
        <v>280,0</v>
      </c>
      <c r="L28" s="9" t="str">
        <f>"170,4640"</f>
        <v>170,4640</v>
      </c>
      <c r="M28" s="8"/>
    </row>
    <row r="29" spans="1:13">
      <c r="B29" s="5" t="s">
        <v>8</v>
      </c>
    </row>
    <row r="30" spans="1:13" ht="16">
      <c r="A30" s="51" t="s">
        <v>94</v>
      </c>
      <c r="B30" s="51"/>
      <c r="C30" s="52"/>
      <c r="D30" s="52"/>
      <c r="E30" s="52"/>
      <c r="F30" s="52"/>
      <c r="G30" s="52"/>
      <c r="H30" s="52"/>
      <c r="I30" s="52"/>
      <c r="J30" s="52"/>
    </row>
    <row r="31" spans="1:13">
      <c r="A31" s="9" t="s">
        <v>56</v>
      </c>
      <c r="B31" s="8" t="s">
        <v>154</v>
      </c>
      <c r="C31" s="8" t="s">
        <v>155</v>
      </c>
      <c r="D31" s="8" t="s">
        <v>156</v>
      </c>
      <c r="E31" s="8" t="s">
        <v>325</v>
      </c>
      <c r="F31" s="8" t="s">
        <v>231</v>
      </c>
      <c r="G31" s="14" t="s">
        <v>157</v>
      </c>
      <c r="H31" s="14" t="s">
        <v>159</v>
      </c>
      <c r="I31" s="14" t="s">
        <v>160</v>
      </c>
      <c r="J31" s="9"/>
      <c r="K31" s="9" t="str">
        <f>"257,5"</f>
        <v>257,5</v>
      </c>
      <c r="L31" s="9" t="str">
        <f>"148,7062"</f>
        <v>148,7062</v>
      </c>
      <c r="M31" s="8"/>
    </row>
    <row r="32" spans="1:13">
      <c r="B32" s="5" t="s">
        <v>8</v>
      </c>
    </row>
    <row r="33" spans="2:6">
      <c r="B33" s="5" t="s">
        <v>8</v>
      </c>
    </row>
    <row r="34" spans="2:6">
      <c r="B34" s="5" t="s">
        <v>8</v>
      </c>
    </row>
    <row r="35" spans="2:6" ht="18">
      <c r="B35" s="7" t="s">
        <v>7</v>
      </c>
      <c r="C35" s="7"/>
      <c r="F35" s="3"/>
    </row>
    <row r="36" spans="2:6" ht="16">
      <c r="B36" s="10" t="s">
        <v>54</v>
      </c>
      <c r="C36" s="10"/>
      <c r="F36" s="3"/>
    </row>
    <row r="37" spans="2:6" ht="14">
      <c r="B37" s="11"/>
      <c r="C37" s="12" t="s">
        <v>49</v>
      </c>
      <c r="F37" s="3"/>
    </row>
    <row r="38" spans="2:6" ht="14">
      <c r="B38" s="13" t="s">
        <v>50</v>
      </c>
      <c r="C38" s="13" t="s">
        <v>51</v>
      </c>
      <c r="D38" s="13" t="s">
        <v>305</v>
      </c>
      <c r="E38" s="13" t="s">
        <v>199</v>
      </c>
      <c r="F38" s="13" t="s">
        <v>53</v>
      </c>
    </row>
    <row r="39" spans="2:6">
      <c r="B39" s="5" t="s">
        <v>243</v>
      </c>
      <c r="C39" s="5" t="s">
        <v>49</v>
      </c>
      <c r="D39" s="6" t="s">
        <v>55</v>
      </c>
      <c r="E39" s="6" t="s">
        <v>105</v>
      </c>
      <c r="F39" s="6" t="s">
        <v>266</v>
      </c>
    </row>
    <row r="40" spans="2:6">
      <c r="B40" s="5" t="s">
        <v>140</v>
      </c>
      <c r="C40" s="5" t="s">
        <v>49</v>
      </c>
      <c r="D40" s="6" t="s">
        <v>107</v>
      </c>
      <c r="E40" s="6" t="s">
        <v>85</v>
      </c>
      <c r="F40" s="6" t="s">
        <v>267</v>
      </c>
    </row>
    <row r="41" spans="2:6">
      <c r="B41" s="5" t="s">
        <v>154</v>
      </c>
      <c r="C41" s="5" t="s">
        <v>49</v>
      </c>
      <c r="D41" s="6" t="s">
        <v>108</v>
      </c>
      <c r="E41" s="6" t="s">
        <v>160</v>
      </c>
      <c r="F41" s="6" t="s">
        <v>268</v>
      </c>
    </row>
    <row r="42" spans="2:6">
      <c r="B42" s="5" t="s">
        <v>8</v>
      </c>
    </row>
  </sheetData>
  <mergeCells count="20">
    <mergeCell ref="A27:J27"/>
    <mergeCell ref="A30:J30"/>
    <mergeCell ref="B3:B4"/>
    <mergeCell ref="A8:J8"/>
    <mergeCell ref="A11:J11"/>
    <mergeCell ref="A14:J14"/>
    <mergeCell ref="A17:J17"/>
    <mergeCell ref="A20:J20"/>
    <mergeCell ref="A23:J23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87A6-233B-46E1-AA86-BA789564631E}">
  <dimension ref="A1:M3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38" t="s">
        <v>296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322</v>
      </c>
      <c r="B3" s="57" t="s">
        <v>0</v>
      </c>
      <c r="C3" s="48" t="s">
        <v>323</v>
      </c>
      <c r="D3" s="48" t="s">
        <v>6</v>
      </c>
      <c r="E3" s="50" t="s">
        <v>324</v>
      </c>
      <c r="F3" s="50" t="s">
        <v>5</v>
      </c>
      <c r="G3" s="50" t="s">
        <v>11</v>
      </c>
      <c r="H3" s="50"/>
      <c r="I3" s="50"/>
      <c r="J3" s="50"/>
      <c r="K3" s="50" t="s">
        <v>162</v>
      </c>
      <c r="L3" s="50" t="s">
        <v>3</v>
      </c>
      <c r="M3" s="53" t="s">
        <v>2</v>
      </c>
    </row>
    <row r="4" spans="1:13" s="1" customFormat="1" ht="21" customHeight="1" thickBot="1">
      <c r="A4" s="47"/>
      <c r="B4" s="58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69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9" t="s">
        <v>56</v>
      </c>
      <c r="B6" s="8" t="s">
        <v>236</v>
      </c>
      <c r="C6" s="8" t="s">
        <v>237</v>
      </c>
      <c r="D6" s="8" t="s">
        <v>207</v>
      </c>
      <c r="E6" s="8" t="s">
        <v>325</v>
      </c>
      <c r="F6" s="8" t="s">
        <v>147</v>
      </c>
      <c r="G6" s="14" t="s">
        <v>157</v>
      </c>
      <c r="H6" s="15" t="s">
        <v>37</v>
      </c>
      <c r="I6" s="9"/>
      <c r="J6" s="9"/>
      <c r="K6" s="9" t="str">
        <f>"235,0"</f>
        <v>235,0</v>
      </c>
      <c r="L6" s="9" t="str">
        <f>"231,5220"</f>
        <v>231,5220</v>
      </c>
      <c r="M6" s="8" t="s">
        <v>312</v>
      </c>
    </row>
    <row r="7" spans="1:13">
      <c r="B7" s="5" t="s">
        <v>8</v>
      </c>
    </row>
    <row r="8" spans="1:13" ht="16">
      <c r="A8" s="51" t="s">
        <v>24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56</v>
      </c>
      <c r="B9" s="8" t="s">
        <v>76</v>
      </c>
      <c r="C9" s="8" t="s">
        <v>77</v>
      </c>
      <c r="D9" s="8" t="s">
        <v>78</v>
      </c>
      <c r="E9" s="8" t="s">
        <v>325</v>
      </c>
      <c r="F9" s="8" t="s">
        <v>120</v>
      </c>
      <c r="G9" s="14" t="s">
        <v>41</v>
      </c>
      <c r="H9" s="14" t="s">
        <v>36</v>
      </c>
      <c r="I9" s="15" t="s">
        <v>79</v>
      </c>
      <c r="J9" s="9"/>
      <c r="K9" s="9" t="str">
        <f>"240,0"</f>
        <v>240,0</v>
      </c>
      <c r="L9" s="9" t="str">
        <f>"165,0240"</f>
        <v>165,0240</v>
      </c>
      <c r="M9" s="8"/>
    </row>
    <row r="10" spans="1:13">
      <c r="B10" s="5" t="s">
        <v>8</v>
      </c>
    </row>
    <row r="11" spans="1:13" ht="16">
      <c r="A11" s="51" t="s">
        <v>178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9" t="s">
        <v>56</v>
      </c>
      <c r="B12" s="8" t="s">
        <v>238</v>
      </c>
      <c r="C12" s="8" t="s">
        <v>239</v>
      </c>
      <c r="D12" s="8" t="s">
        <v>240</v>
      </c>
      <c r="E12" s="8" t="s">
        <v>325</v>
      </c>
      <c r="F12" s="8" t="s">
        <v>120</v>
      </c>
      <c r="G12" s="14" t="s">
        <v>241</v>
      </c>
      <c r="H12" s="14" t="s">
        <v>242</v>
      </c>
      <c r="I12" s="15" t="s">
        <v>87</v>
      </c>
      <c r="J12" s="9"/>
      <c r="K12" s="9" t="str">
        <f>"275,0"</f>
        <v>275,0</v>
      </c>
      <c r="L12" s="9" t="str">
        <f>"175,5600"</f>
        <v>175,5600</v>
      </c>
      <c r="M12" s="8"/>
    </row>
    <row r="13" spans="1:13">
      <c r="B13" s="5" t="s">
        <v>8</v>
      </c>
    </row>
    <row r="14" spans="1:13" ht="16">
      <c r="A14" s="51" t="s">
        <v>32</v>
      </c>
      <c r="B14" s="51"/>
      <c r="C14" s="52"/>
      <c r="D14" s="52"/>
      <c r="E14" s="52"/>
      <c r="F14" s="52"/>
      <c r="G14" s="52"/>
      <c r="H14" s="52"/>
      <c r="I14" s="52"/>
      <c r="J14" s="52"/>
    </row>
    <row r="15" spans="1:13">
      <c r="A15" s="17" t="s">
        <v>56</v>
      </c>
      <c r="B15" s="16" t="s">
        <v>80</v>
      </c>
      <c r="C15" s="16" t="s">
        <v>81</v>
      </c>
      <c r="D15" s="16" t="s">
        <v>82</v>
      </c>
      <c r="E15" s="16" t="s">
        <v>325</v>
      </c>
      <c r="F15" s="16" t="s">
        <v>120</v>
      </c>
      <c r="G15" s="20" t="s">
        <v>87</v>
      </c>
      <c r="H15" s="21" t="s">
        <v>88</v>
      </c>
      <c r="I15" s="21" t="s">
        <v>88</v>
      </c>
      <c r="J15" s="17"/>
      <c r="K15" s="17" t="str">
        <f>"290,0"</f>
        <v>290,0</v>
      </c>
      <c r="L15" s="17" t="str">
        <f>"176,8420"</f>
        <v>176,8420</v>
      </c>
      <c r="M15" s="16"/>
    </row>
    <row r="16" spans="1:13">
      <c r="A16" s="19" t="s">
        <v>115</v>
      </c>
      <c r="B16" s="18" t="s">
        <v>243</v>
      </c>
      <c r="C16" s="18" t="s">
        <v>244</v>
      </c>
      <c r="D16" s="18" t="s">
        <v>245</v>
      </c>
      <c r="E16" s="18" t="s">
        <v>325</v>
      </c>
      <c r="F16" s="18" t="s">
        <v>62</v>
      </c>
      <c r="G16" s="23" t="s">
        <v>84</v>
      </c>
      <c r="H16" s="23" t="s">
        <v>105</v>
      </c>
      <c r="I16" s="22" t="s">
        <v>87</v>
      </c>
      <c r="J16" s="19"/>
      <c r="K16" s="19" t="str">
        <f>"280,0"</f>
        <v>280,0</v>
      </c>
      <c r="L16" s="19" t="str">
        <f>"170,4640"</f>
        <v>170,4640</v>
      </c>
      <c r="M16" s="18"/>
    </row>
    <row r="17" spans="1:13">
      <c r="B17" s="5" t="s">
        <v>8</v>
      </c>
    </row>
    <row r="18" spans="1:13" ht="16">
      <c r="A18" s="51" t="s">
        <v>43</v>
      </c>
      <c r="B18" s="51"/>
      <c r="C18" s="52"/>
      <c r="D18" s="52"/>
      <c r="E18" s="52"/>
      <c r="F18" s="52"/>
      <c r="G18" s="52"/>
      <c r="H18" s="52"/>
      <c r="I18" s="52"/>
      <c r="J18" s="52"/>
    </row>
    <row r="19" spans="1:13">
      <c r="A19" s="9" t="s">
        <v>56</v>
      </c>
      <c r="B19" s="8" t="s">
        <v>246</v>
      </c>
      <c r="C19" s="8" t="s">
        <v>247</v>
      </c>
      <c r="D19" s="8" t="s">
        <v>248</v>
      </c>
      <c r="E19" s="8" t="s">
        <v>325</v>
      </c>
      <c r="F19" s="8" t="s">
        <v>62</v>
      </c>
      <c r="G19" s="14" t="s">
        <v>98</v>
      </c>
      <c r="H19" s="14" t="s">
        <v>99</v>
      </c>
      <c r="I19" s="15" t="s">
        <v>249</v>
      </c>
      <c r="J19" s="9"/>
      <c r="K19" s="9" t="str">
        <f>"330,0"</f>
        <v>330,0</v>
      </c>
      <c r="L19" s="9" t="str">
        <f>"194,2710"</f>
        <v>194,2710</v>
      </c>
      <c r="M19" s="8" t="s">
        <v>316</v>
      </c>
    </row>
    <row r="20" spans="1:13">
      <c r="B20" s="5" t="s">
        <v>8</v>
      </c>
    </row>
    <row r="21" spans="1:13" ht="16">
      <c r="A21" s="51" t="s">
        <v>94</v>
      </c>
      <c r="B21" s="51"/>
      <c r="C21" s="52"/>
      <c r="D21" s="52"/>
      <c r="E21" s="52"/>
      <c r="F21" s="52"/>
      <c r="G21" s="52"/>
      <c r="H21" s="52"/>
      <c r="I21" s="52"/>
      <c r="J21" s="52"/>
    </row>
    <row r="22" spans="1:13">
      <c r="A22" s="9" t="s">
        <v>56</v>
      </c>
      <c r="B22" s="8" t="s">
        <v>102</v>
      </c>
      <c r="C22" s="8" t="s">
        <v>103</v>
      </c>
      <c r="D22" s="8" t="s">
        <v>104</v>
      </c>
      <c r="E22" s="8" t="s">
        <v>325</v>
      </c>
      <c r="F22" s="8" t="s">
        <v>62</v>
      </c>
      <c r="G22" s="14" t="s">
        <v>84</v>
      </c>
      <c r="H22" s="15" t="s">
        <v>87</v>
      </c>
      <c r="I22" s="9"/>
      <c r="J22" s="9"/>
      <c r="K22" s="9" t="str">
        <f>"270,0"</f>
        <v>270,0</v>
      </c>
      <c r="L22" s="9" t="str">
        <f>"158,4630"</f>
        <v>158,4630</v>
      </c>
      <c r="M22" s="8" t="s">
        <v>106</v>
      </c>
    </row>
    <row r="23" spans="1:13">
      <c r="B23" s="5" t="s">
        <v>8</v>
      </c>
    </row>
    <row r="24" spans="1:13">
      <c r="B24" s="5" t="s">
        <v>8</v>
      </c>
    </row>
    <row r="25" spans="1:13">
      <c r="B25" s="5" t="s">
        <v>8</v>
      </c>
    </row>
    <row r="26" spans="1:13" ht="18">
      <c r="B26" s="7" t="s">
        <v>7</v>
      </c>
      <c r="C26" s="7"/>
      <c r="F26" s="3"/>
    </row>
    <row r="27" spans="1:13" ht="16">
      <c r="B27" s="10" t="s">
        <v>54</v>
      </c>
      <c r="C27" s="10"/>
      <c r="F27" s="3"/>
    </row>
    <row r="28" spans="1:13" ht="14">
      <c r="B28" s="11"/>
      <c r="C28" s="12" t="s">
        <v>49</v>
      </c>
      <c r="F28" s="3"/>
    </row>
    <row r="29" spans="1:13" ht="14">
      <c r="B29" s="13" t="s">
        <v>50</v>
      </c>
      <c r="C29" s="13" t="s">
        <v>51</v>
      </c>
      <c r="D29" s="13" t="s">
        <v>305</v>
      </c>
      <c r="E29" s="13" t="s">
        <v>199</v>
      </c>
      <c r="F29" s="13" t="s">
        <v>53</v>
      </c>
    </row>
    <row r="30" spans="1:13">
      <c r="B30" s="5" t="s">
        <v>246</v>
      </c>
      <c r="C30" s="5" t="s">
        <v>49</v>
      </c>
      <c r="D30" s="6" t="s">
        <v>200</v>
      </c>
      <c r="E30" s="6" t="s">
        <v>99</v>
      </c>
      <c r="F30" s="6" t="s">
        <v>250</v>
      </c>
    </row>
    <row r="31" spans="1:13">
      <c r="B31" s="5" t="s">
        <v>80</v>
      </c>
      <c r="C31" s="5" t="s">
        <v>49</v>
      </c>
      <c r="D31" s="6" t="s">
        <v>55</v>
      </c>
      <c r="E31" s="6" t="s">
        <v>87</v>
      </c>
      <c r="F31" s="6" t="s">
        <v>251</v>
      </c>
    </row>
    <row r="32" spans="1:13">
      <c r="B32" s="5" t="s">
        <v>238</v>
      </c>
      <c r="C32" s="5" t="s">
        <v>49</v>
      </c>
      <c r="D32" s="6" t="s">
        <v>203</v>
      </c>
      <c r="E32" s="6" t="s">
        <v>242</v>
      </c>
      <c r="F32" s="6" t="s">
        <v>252</v>
      </c>
    </row>
    <row r="33" spans="2:2">
      <c r="B33" s="5" t="s">
        <v>8</v>
      </c>
    </row>
  </sheetData>
  <mergeCells count="17">
    <mergeCell ref="A21:J21"/>
    <mergeCell ref="A5:J5"/>
    <mergeCell ref="A8:J8"/>
    <mergeCell ref="A11:J11"/>
    <mergeCell ref="A14:J14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8CE8E-6B42-49B2-96F6-D960280A3DC7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8" t="s">
        <v>294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322</v>
      </c>
      <c r="B3" s="57" t="s">
        <v>0</v>
      </c>
      <c r="C3" s="48" t="s">
        <v>323</v>
      </c>
      <c r="D3" s="48" t="s">
        <v>6</v>
      </c>
      <c r="E3" s="50" t="s">
        <v>324</v>
      </c>
      <c r="F3" s="50" t="s">
        <v>5</v>
      </c>
      <c r="G3" s="50" t="s">
        <v>11</v>
      </c>
      <c r="H3" s="50"/>
      <c r="I3" s="50"/>
      <c r="J3" s="50"/>
      <c r="K3" s="50" t="s">
        <v>162</v>
      </c>
      <c r="L3" s="50" t="s">
        <v>3</v>
      </c>
      <c r="M3" s="53" t="s">
        <v>2</v>
      </c>
    </row>
    <row r="4" spans="1:13" s="1" customFormat="1" ht="21" customHeight="1" thickBot="1">
      <c r="A4" s="47"/>
      <c r="B4" s="58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69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9" t="s">
        <v>56</v>
      </c>
      <c r="B6" s="8" t="s">
        <v>236</v>
      </c>
      <c r="C6" s="8" t="s">
        <v>237</v>
      </c>
      <c r="D6" s="8" t="s">
        <v>207</v>
      </c>
      <c r="E6" s="8" t="s">
        <v>325</v>
      </c>
      <c r="F6" s="8" t="s">
        <v>147</v>
      </c>
      <c r="G6" s="14" t="s">
        <v>157</v>
      </c>
      <c r="H6" s="15" t="s">
        <v>37</v>
      </c>
      <c r="I6" s="9"/>
      <c r="J6" s="9"/>
      <c r="K6" s="9" t="str">
        <f>"235,0"</f>
        <v>235,0</v>
      </c>
      <c r="L6" s="9" t="str">
        <f>"231,5220"</f>
        <v>231,5220</v>
      </c>
      <c r="M6" s="8" t="s">
        <v>312</v>
      </c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6F71-5F24-4D76-B2B7-33636E5A27EA}">
  <dimension ref="A1:M33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10" width="5.5" style="6" customWidth="1"/>
    <col min="11" max="11" width="10.5" style="6" bestFit="1" customWidth="1"/>
    <col min="12" max="12" width="9.5" style="6" customWidth="1"/>
    <col min="13" max="13" width="21.6640625" style="5" bestFit="1" customWidth="1"/>
    <col min="14" max="16384" width="9.1640625" style="3"/>
  </cols>
  <sheetData>
    <row r="1" spans="1:13" s="2" customFormat="1" ht="29" customHeight="1">
      <c r="A1" s="38" t="s">
        <v>320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322</v>
      </c>
      <c r="B3" s="57" t="s">
        <v>0</v>
      </c>
      <c r="C3" s="48" t="s">
        <v>323</v>
      </c>
      <c r="D3" s="48" t="s">
        <v>6</v>
      </c>
      <c r="E3" s="50" t="s">
        <v>324</v>
      </c>
      <c r="F3" s="50" t="s">
        <v>5</v>
      </c>
      <c r="G3" s="50" t="s">
        <v>321</v>
      </c>
      <c r="H3" s="50"/>
      <c r="I3" s="50"/>
      <c r="J3" s="50"/>
      <c r="K3" s="50" t="s">
        <v>162</v>
      </c>
      <c r="L3" s="50" t="s">
        <v>3</v>
      </c>
      <c r="M3" s="53" t="s">
        <v>2</v>
      </c>
    </row>
    <row r="4" spans="1:13" s="1" customFormat="1" ht="21" customHeight="1" thickBot="1">
      <c r="A4" s="47"/>
      <c r="B4" s="58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58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9" t="s">
        <v>56</v>
      </c>
      <c r="B6" s="8" t="s">
        <v>274</v>
      </c>
      <c r="C6" s="8" t="s">
        <v>275</v>
      </c>
      <c r="D6" s="8" t="s">
        <v>276</v>
      </c>
      <c r="E6" s="8" t="s">
        <v>325</v>
      </c>
      <c r="F6" s="8" t="s">
        <v>62</v>
      </c>
      <c r="G6" s="14" t="s">
        <v>121</v>
      </c>
      <c r="H6" s="14" t="s">
        <v>173</v>
      </c>
      <c r="I6" s="15" t="s">
        <v>21</v>
      </c>
      <c r="J6" s="9"/>
      <c r="K6" s="9" t="str">
        <f>"55,0"</f>
        <v>55,0</v>
      </c>
      <c r="L6" s="9" t="str">
        <f>"41,5855"</f>
        <v>41,5855</v>
      </c>
      <c r="M6" s="8" t="s">
        <v>306</v>
      </c>
    </row>
    <row r="7" spans="1:13">
      <c r="B7" s="5" t="s">
        <v>8</v>
      </c>
    </row>
    <row r="8" spans="1:13" ht="16">
      <c r="A8" s="51" t="s">
        <v>69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56</v>
      </c>
      <c r="B9" s="8" t="s">
        <v>277</v>
      </c>
      <c r="C9" s="8" t="s">
        <v>278</v>
      </c>
      <c r="D9" s="8" t="s">
        <v>279</v>
      </c>
      <c r="E9" s="8" t="s">
        <v>325</v>
      </c>
      <c r="F9" s="8" t="s">
        <v>62</v>
      </c>
      <c r="G9" s="14" t="s">
        <v>20</v>
      </c>
      <c r="H9" s="14" t="s">
        <v>122</v>
      </c>
      <c r="I9" s="14" t="s">
        <v>130</v>
      </c>
      <c r="J9" s="9"/>
      <c r="K9" s="9" t="str">
        <f>"70,0"</f>
        <v>70,0</v>
      </c>
      <c r="L9" s="9" t="str">
        <f>"48,1985"</f>
        <v>48,1985</v>
      </c>
      <c r="M9" s="8"/>
    </row>
    <row r="10" spans="1:13">
      <c r="B10" s="5" t="s">
        <v>8</v>
      </c>
    </row>
    <row r="11" spans="1:13" ht="16">
      <c r="A11" s="51" t="s">
        <v>24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9" t="s">
        <v>56</v>
      </c>
      <c r="B12" s="8" t="s">
        <v>280</v>
      </c>
      <c r="C12" s="8" t="s">
        <v>302</v>
      </c>
      <c r="D12" s="8" t="s">
        <v>281</v>
      </c>
      <c r="E12" s="8" t="s">
        <v>326</v>
      </c>
      <c r="F12" s="8" t="s">
        <v>309</v>
      </c>
      <c r="G12" s="14" t="s">
        <v>133</v>
      </c>
      <c r="H12" s="14" t="s">
        <v>172</v>
      </c>
      <c r="I12" s="15" t="s">
        <v>19</v>
      </c>
      <c r="J12" s="9"/>
      <c r="K12" s="9" t="str">
        <f>"52,5"</f>
        <v>52,5</v>
      </c>
      <c r="L12" s="9" t="str">
        <f>"40,4537"</f>
        <v>40,4537</v>
      </c>
      <c r="M12" s="8"/>
    </row>
    <row r="13" spans="1:13">
      <c r="B13" s="5" t="s">
        <v>8</v>
      </c>
    </row>
    <row r="14" spans="1:13" ht="16">
      <c r="A14" s="51" t="s">
        <v>178</v>
      </c>
      <c r="B14" s="51"/>
      <c r="C14" s="52"/>
      <c r="D14" s="52"/>
      <c r="E14" s="52"/>
      <c r="F14" s="52"/>
      <c r="G14" s="52"/>
      <c r="H14" s="52"/>
      <c r="I14" s="52"/>
      <c r="J14" s="52"/>
    </row>
    <row r="15" spans="1:13">
      <c r="A15" s="17" t="s">
        <v>56</v>
      </c>
      <c r="B15" s="16" t="s">
        <v>282</v>
      </c>
      <c r="C15" s="16" t="s">
        <v>283</v>
      </c>
      <c r="D15" s="16" t="s">
        <v>284</v>
      </c>
      <c r="E15" s="16" t="s">
        <v>325</v>
      </c>
      <c r="F15" s="16" t="s">
        <v>62</v>
      </c>
      <c r="G15" s="20" t="s">
        <v>20</v>
      </c>
      <c r="H15" s="20" t="s">
        <v>130</v>
      </c>
      <c r="I15" s="21" t="s">
        <v>131</v>
      </c>
      <c r="J15" s="17"/>
      <c r="K15" s="17" t="str">
        <f>"70,0"</f>
        <v>70,0</v>
      </c>
      <c r="L15" s="17" t="str">
        <f>"43,6100"</f>
        <v>43,6100</v>
      </c>
      <c r="M15" s="16"/>
    </row>
    <row r="16" spans="1:13">
      <c r="A16" s="25" t="s">
        <v>115</v>
      </c>
      <c r="B16" s="24" t="s">
        <v>214</v>
      </c>
      <c r="C16" s="24" t="s">
        <v>215</v>
      </c>
      <c r="D16" s="24" t="s">
        <v>216</v>
      </c>
      <c r="E16" s="24" t="s">
        <v>325</v>
      </c>
      <c r="F16" s="24" t="s">
        <v>191</v>
      </c>
      <c r="G16" s="26" t="s">
        <v>121</v>
      </c>
      <c r="H16" s="26" t="s">
        <v>173</v>
      </c>
      <c r="I16" s="27" t="s">
        <v>21</v>
      </c>
      <c r="J16" s="25"/>
      <c r="K16" s="25" t="str">
        <f>"55,0"</f>
        <v>55,0</v>
      </c>
      <c r="L16" s="25" t="str">
        <f>"35,3155"</f>
        <v>35,3155</v>
      </c>
      <c r="M16" s="24"/>
    </row>
    <row r="17" spans="1:13">
      <c r="A17" s="19" t="s">
        <v>56</v>
      </c>
      <c r="B17" s="18" t="s">
        <v>285</v>
      </c>
      <c r="C17" s="18" t="s">
        <v>303</v>
      </c>
      <c r="D17" s="18" t="s">
        <v>286</v>
      </c>
      <c r="E17" s="18" t="s">
        <v>327</v>
      </c>
      <c r="F17" s="18" t="s">
        <v>62</v>
      </c>
      <c r="G17" s="23" t="s">
        <v>124</v>
      </c>
      <c r="H17" s="23" t="s">
        <v>121</v>
      </c>
      <c r="I17" s="23" t="s">
        <v>173</v>
      </c>
      <c r="J17" s="19"/>
      <c r="K17" s="19" t="str">
        <f>"55,0"</f>
        <v>55,0</v>
      </c>
      <c r="L17" s="19" t="str">
        <f>"38,2900"</f>
        <v>38,2900</v>
      </c>
      <c r="M17" s="18" t="s">
        <v>304</v>
      </c>
    </row>
    <row r="18" spans="1:13">
      <c r="B18" s="5" t="s">
        <v>8</v>
      </c>
    </row>
    <row r="19" spans="1:13" ht="16">
      <c r="A19" s="51" t="s">
        <v>32</v>
      </c>
      <c r="B19" s="51"/>
      <c r="C19" s="52"/>
      <c r="D19" s="52"/>
      <c r="E19" s="52"/>
      <c r="F19" s="52"/>
      <c r="G19" s="52"/>
      <c r="H19" s="52"/>
      <c r="I19" s="52"/>
      <c r="J19" s="52"/>
    </row>
    <row r="20" spans="1:13">
      <c r="A20" s="9" t="s">
        <v>56</v>
      </c>
      <c r="B20" s="8" t="s">
        <v>188</v>
      </c>
      <c r="C20" s="8" t="s">
        <v>222</v>
      </c>
      <c r="D20" s="8" t="s">
        <v>223</v>
      </c>
      <c r="E20" s="8" t="s">
        <v>325</v>
      </c>
      <c r="F20" s="8" t="s">
        <v>62</v>
      </c>
      <c r="G20" s="14" t="s">
        <v>121</v>
      </c>
      <c r="H20" s="14" t="s">
        <v>20</v>
      </c>
      <c r="I20" s="14" t="s">
        <v>130</v>
      </c>
      <c r="J20" s="9"/>
      <c r="K20" s="9" t="str">
        <f>"70,0"</f>
        <v>70,0</v>
      </c>
      <c r="L20" s="9" t="str">
        <f>"41,1425"</f>
        <v>41,1425</v>
      </c>
      <c r="M20" s="8"/>
    </row>
    <row r="21" spans="1:13">
      <c r="B21" s="5" t="s">
        <v>8</v>
      </c>
    </row>
    <row r="22" spans="1:13" ht="16">
      <c r="A22" s="51" t="s">
        <v>94</v>
      </c>
      <c r="B22" s="51"/>
      <c r="C22" s="52"/>
      <c r="D22" s="52"/>
      <c r="E22" s="52"/>
      <c r="F22" s="52"/>
      <c r="G22" s="52"/>
      <c r="H22" s="52"/>
      <c r="I22" s="52"/>
      <c r="J22" s="52"/>
    </row>
    <row r="23" spans="1:13">
      <c r="A23" s="9" t="s">
        <v>56</v>
      </c>
      <c r="B23" s="8" t="s">
        <v>287</v>
      </c>
      <c r="C23" s="8" t="s">
        <v>288</v>
      </c>
      <c r="D23" s="8" t="s">
        <v>289</v>
      </c>
      <c r="E23" s="8" t="s">
        <v>325</v>
      </c>
      <c r="F23" s="8" t="s">
        <v>62</v>
      </c>
      <c r="G23" s="14" t="s">
        <v>121</v>
      </c>
      <c r="H23" s="14" t="s">
        <v>19</v>
      </c>
      <c r="I23" s="14" t="s">
        <v>21</v>
      </c>
      <c r="J23" s="9"/>
      <c r="K23" s="9" t="str">
        <f>"62,5"</f>
        <v>62,5</v>
      </c>
      <c r="L23" s="9" t="str">
        <f>"35,0531"</f>
        <v>35,0531</v>
      </c>
      <c r="M23" s="8" t="s">
        <v>304</v>
      </c>
    </row>
    <row r="24" spans="1:13">
      <c r="B24" s="5" t="s">
        <v>8</v>
      </c>
    </row>
    <row r="25" spans="1:13">
      <c r="B25" s="5" t="s">
        <v>8</v>
      </c>
    </row>
    <row r="26" spans="1:13">
      <c r="B26" s="5" t="s">
        <v>8</v>
      </c>
    </row>
    <row r="27" spans="1:13" ht="18">
      <c r="B27" s="7" t="s">
        <v>7</v>
      </c>
      <c r="C27" s="7"/>
      <c r="F27" s="3"/>
    </row>
    <row r="28" spans="1:13" ht="16">
      <c r="B28" s="10" t="s">
        <v>54</v>
      </c>
      <c r="C28" s="10"/>
      <c r="F28" s="3"/>
    </row>
    <row r="29" spans="1:13" ht="14">
      <c r="B29" s="11"/>
      <c r="C29" s="12" t="s">
        <v>49</v>
      </c>
      <c r="F29" s="3"/>
    </row>
    <row r="30" spans="1:13" ht="14">
      <c r="B30" s="13" t="s">
        <v>50</v>
      </c>
      <c r="C30" s="13" t="s">
        <v>51</v>
      </c>
      <c r="D30" s="13" t="s">
        <v>305</v>
      </c>
      <c r="E30" s="13" t="s">
        <v>199</v>
      </c>
      <c r="F30" s="13" t="s">
        <v>273</v>
      </c>
    </row>
    <row r="31" spans="1:13">
      <c r="B31" s="5" t="s">
        <v>277</v>
      </c>
      <c r="C31" s="5" t="s">
        <v>49</v>
      </c>
      <c r="D31" s="6" t="s">
        <v>161</v>
      </c>
      <c r="E31" s="6" t="s">
        <v>130</v>
      </c>
      <c r="F31" s="6" t="s">
        <v>290</v>
      </c>
    </row>
    <row r="32" spans="1:13">
      <c r="B32" s="5" t="s">
        <v>282</v>
      </c>
      <c r="C32" s="5" t="s">
        <v>49</v>
      </c>
      <c r="D32" s="6" t="s">
        <v>203</v>
      </c>
      <c r="E32" s="6" t="s">
        <v>130</v>
      </c>
      <c r="F32" s="6" t="s">
        <v>291</v>
      </c>
    </row>
    <row r="33" spans="2:6">
      <c r="B33" s="5" t="s">
        <v>274</v>
      </c>
      <c r="C33" s="5" t="s">
        <v>49</v>
      </c>
      <c r="D33" s="6" t="s">
        <v>107</v>
      </c>
      <c r="E33" s="6" t="s">
        <v>173</v>
      </c>
      <c r="F33" s="6" t="s">
        <v>292</v>
      </c>
    </row>
  </sheetData>
  <mergeCells count="17">
    <mergeCell ref="A22:J22"/>
    <mergeCell ref="A5:J5"/>
    <mergeCell ref="A8:J8"/>
    <mergeCell ref="A11:J11"/>
    <mergeCell ref="A14:J14"/>
    <mergeCell ref="A19:J19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WRPF ПЛ без экипировки ДК</vt:lpstr>
      <vt:lpstr>WRPF ПЛ без экипировки</vt:lpstr>
      <vt:lpstr>WRPF ПЛ в бинтах ДК</vt:lpstr>
      <vt:lpstr>WRPF Двоеборье без экип ДК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WEPF Тяга экип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2021-11-29T19:54:15Z</dcterms:modified>
</cp:coreProperties>
</file>