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AE5B67A3-C428-814D-8A44-1E28227ACFFB}" xr6:coauthVersionLast="45" xr6:coauthVersionMax="45" xr10:uidLastSave="{00000000-0000-0000-0000-000000000000}"/>
  <bookViews>
    <workbookView xWindow="0" yWindow="460" windowWidth="28800" windowHeight="16240" activeTab="3" xr2:uid="{00000000-000D-0000-FFFF-FFFF00000000}"/>
  </bookViews>
  <sheets>
    <sheet name="WRPF ПЛ без экипировки" sheetId="7" r:id="rId1"/>
    <sheet name="WRPF Жим лежа без экип" sheetId="9" r:id="rId2"/>
    <sheet name="WRPF Тяга без экипировки" sheetId="12" r:id="rId3"/>
    <sheet name="WRPF Подъем на бицепс" sheetId="21" r:id="rId4"/>
  </sheets>
  <definedNames>
    <definedName name="_FilterDatabase" localSheetId="3" hidden="1">'WRPF Подъем на бицепс'!$A$1:$K$3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1" l="1"/>
  <c r="L6" i="21"/>
  <c r="K9" i="21"/>
  <c r="L9" i="21"/>
  <c r="K10" i="21"/>
  <c r="L10" i="21"/>
  <c r="K13" i="21"/>
  <c r="L13" i="21"/>
  <c r="K16" i="21"/>
  <c r="L16" i="21"/>
  <c r="K19" i="21"/>
  <c r="L19" i="21"/>
  <c r="K20" i="21"/>
  <c r="L20" i="21"/>
  <c r="K23" i="21"/>
  <c r="L23" i="21"/>
  <c r="K26" i="21"/>
  <c r="L26" i="21"/>
  <c r="K27" i="21"/>
  <c r="L27" i="21"/>
  <c r="K28" i="21"/>
  <c r="L28" i="21"/>
  <c r="K31" i="21"/>
  <c r="L31" i="21"/>
  <c r="K32" i="21"/>
  <c r="L32" i="21"/>
  <c r="K35" i="21"/>
  <c r="L35" i="21"/>
  <c r="K36" i="21"/>
  <c r="L36" i="21"/>
  <c r="K39" i="21"/>
  <c r="L39" i="21"/>
  <c r="K40" i="21"/>
  <c r="L40" i="21"/>
  <c r="K43" i="21"/>
  <c r="L43" i="21"/>
  <c r="L6" i="12" l="1"/>
  <c r="K6" i="12"/>
  <c r="L47" i="9"/>
  <c r="K47" i="9"/>
  <c r="L46" i="9"/>
  <c r="K46" i="9"/>
  <c r="L45" i="9"/>
  <c r="K45" i="9"/>
  <c r="L42" i="9"/>
  <c r="K42" i="9"/>
  <c r="L39" i="9"/>
  <c r="K39" i="9"/>
  <c r="L36" i="9"/>
  <c r="K36" i="9"/>
  <c r="L35" i="9"/>
  <c r="K35" i="9"/>
  <c r="L34" i="9"/>
  <c r="K34" i="9"/>
  <c r="L33" i="9"/>
  <c r="K33" i="9"/>
  <c r="L30" i="9"/>
  <c r="K30" i="9"/>
  <c r="L27" i="9"/>
  <c r="K27" i="9"/>
  <c r="L26" i="9"/>
  <c r="K26" i="9"/>
  <c r="L25" i="9"/>
  <c r="K25" i="9"/>
  <c r="L22" i="9"/>
  <c r="K22" i="9"/>
  <c r="L19" i="9"/>
  <c r="K19" i="9"/>
  <c r="L18" i="9"/>
  <c r="K18" i="9"/>
  <c r="L17" i="9"/>
  <c r="K17" i="9"/>
  <c r="L14" i="9"/>
  <c r="K14" i="9"/>
  <c r="L11" i="9"/>
  <c r="K11" i="9"/>
  <c r="L10" i="9"/>
  <c r="K10" i="9"/>
  <c r="L9" i="9"/>
  <c r="K9" i="9"/>
  <c r="L6" i="9"/>
  <c r="K6" i="9"/>
  <c r="T13" i="7"/>
  <c r="S13" i="7"/>
  <c r="T12" i="7"/>
  <c r="S12" i="7"/>
  <c r="T9" i="7"/>
  <c r="S9" i="7"/>
  <c r="T6" i="7"/>
  <c r="S6" i="7"/>
</calcChain>
</file>

<file path=xl/sharedStrings.xml><?xml version="1.0" encoding="utf-8"?>
<sst xmlns="http://schemas.openxmlformats.org/spreadsheetml/2006/main" count="593" uniqueCount="257">
  <si>
    <t>ФИО</t>
  </si>
  <si>
    <t>Сумма</t>
  </si>
  <si>
    <t>Тренер</t>
  </si>
  <si>
    <t>Очки</t>
  </si>
  <si>
    <t>Рек</t>
  </si>
  <si>
    <t>Собственный 
Вес</t>
  </si>
  <si>
    <t>Город/Область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</si>
  <si>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</si>
  <si>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</si>
  <si>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</si>
  <si>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</si>
  <si>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</si>
  <si>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60</t>
  </si>
  <si>
    <t>Ермакова Елена</t>
  </si>
  <si>
    <t>Открытая (01.01.1990)/30</t>
  </si>
  <si>
    <t>58,20</t>
  </si>
  <si>
    <t xml:space="preserve">Борисоглебск/Воронежская область </t>
  </si>
  <si>
    <t>75,0</t>
  </si>
  <si>
    <t>80,0</t>
  </si>
  <si>
    <t>85,0</t>
  </si>
  <si>
    <t>42,5</t>
  </si>
  <si>
    <t>45,0</t>
  </si>
  <si>
    <t>47,5</t>
  </si>
  <si>
    <t>90,0</t>
  </si>
  <si>
    <t>95,0</t>
  </si>
  <si>
    <t>ВЕСОВАЯ КАТЕГОРИЯ   67.5</t>
  </si>
  <si>
    <t>Фомичева Людмила</t>
  </si>
  <si>
    <t>Открытая (11.12.1990)/29</t>
  </si>
  <si>
    <t>65,90</t>
  </si>
  <si>
    <t xml:space="preserve">Кирс/Кировская область </t>
  </si>
  <si>
    <t>70,0</t>
  </si>
  <si>
    <t>77,5</t>
  </si>
  <si>
    <t>37,5</t>
  </si>
  <si>
    <t>40,0</t>
  </si>
  <si>
    <t>100,0</t>
  </si>
  <si>
    <t>105,0</t>
  </si>
  <si>
    <t>ВЕСОВАЯ КАТЕГОРИЯ   100</t>
  </si>
  <si>
    <t>Горбенко Виктор</t>
  </si>
  <si>
    <t>Открытая (12.07.1989)/31</t>
  </si>
  <si>
    <t>98,60</t>
  </si>
  <si>
    <t xml:space="preserve">Балашов/Саратовская область </t>
  </si>
  <si>
    <t>200,0</t>
  </si>
  <si>
    <t>220,0</t>
  </si>
  <si>
    <t>235,0</t>
  </si>
  <si>
    <t>150,0</t>
  </si>
  <si>
    <t>170,0</t>
  </si>
  <si>
    <t>175,0</t>
  </si>
  <si>
    <t>250,0</t>
  </si>
  <si>
    <t>280,0</t>
  </si>
  <si>
    <t>300,0</t>
  </si>
  <si>
    <t xml:space="preserve">Щербаков А. </t>
  </si>
  <si>
    <t>Лысенко Владимир</t>
  </si>
  <si>
    <t>Открытая (10.06.1989)/31</t>
  </si>
  <si>
    <t>99,80</t>
  </si>
  <si>
    <t>185,0</t>
  </si>
  <si>
    <t>190,0</t>
  </si>
  <si>
    <t>120,0</t>
  </si>
  <si>
    <t>125,0</t>
  </si>
  <si>
    <t>127,5</t>
  </si>
  <si>
    <t>205,0</t>
  </si>
  <si>
    <t>215,0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</si>
  <si>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</si>
  <si>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</si>
  <si>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</si>
  <si>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</si>
  <si>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</si>
  <si>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>100</t>
  </si>
  <si>
    <t>1</t>
  </si>
  <si>
    <t>2</t>
  </si>
  <si>
    <t>Результат</t>
  </si>
  <si>
    <t>ВЕСОВАЯ КАТЕГОРИЯ   48</t>
  </si>
  <si>
    <t>Качанова Вераника</t>
  </si>
  <si>
    <t>Девушки 14-16 (12.12.2006)/13</t>
  </si>
  <si>
    <t>47,50</t>
  </si>
  <si>
    <t>25,0</t>
  </si>
  <si>
    <t>27,5</t>
  </si>
  <si>
    <t>30,0</t>
  </si>
  <si>
    <t xml:space="preserve">Гребенников М. </t>
  </si>
  <si>
    <t>ВЕСОВАЯ КАТЕГОРИЯ   52</t>
  </si>
  <si>
    <t>Лазаренко Алина</t>
  </si>
  <si>
    <t>Девушки 14-16 (30.03.2005)/15</t>
  </si>
  <si>
    <t>50,00</t>
  </si>
  <si>
    <t>Резвых Полина</t>
  </si>
  <si>
    <t>Девушки 17-19 (19.06.2003)/17</t>
  </si>
  <si>
    <t>49,50</t>
  </si>
  <si>
    <t>32,5</t>
  </si>
  <si>
    <t>35,0</t>
  </si>
  <si>
    <t>Михайлович Ольга</t>
  </si>
  <si>
    <t>Мастера 40-49 (21.07.1974)/46</t>
  </si>
  <si>
    <t>52,00</t>
  </si>
  <si>
    <t>ВЕСОВАЯ КАТЕГОРИЯ   56</t>
  </si>
  <si>
    <t>Телятникова Наталия</t>
  </si>
  <si>
    <t>Открытая (10.10.1993)/26</t>
  </si>
  <si>
    <t>54,90</t>
  </si>
  <si>
    <t>Кондрашкина Надежда</t>
  </si>
  <si>
    <t>Открытая (21.08.1990)/30</t>
  </si>
  <si>
    <t>60,70</t>
  </si>
  <si>
    <t xml:space="preserve">Тамбов/Тамбовская область </t>
  </si>
  <si>
    <t>50,0</t>
  </si>
  <si>
    <t>Барабановская Татьяна</t>
  </si>
  <si>
    <t>Открытая (17.12.1985)/34</t>
  </si>
  <si>
    <t xml:space="preserve">Лиски/Воронежская область </t>
  </si>
  <si>
    <t>Вавилова Татьяна</t>
  </si>
  <si>
    <t>Мастера 60-69 (05.04.1956)/64</t>
  </si>
  <si>
    <t>63,50</t>
  </si>
  <si>
    <t>ВЕСОВАЯ КАТЕГОРИЯ   75</t>
  </si>
  <si>
    <t>Печенкина Светлана</t>
  </si>
  <si>
    <t>Открытая (26.07.1990)/30</t>
  </si>
  <si>
    <t>74,60</t>
  </si>
  <si>
    <t xml:space="preserve">Нижний Новгород/Нижегородская область </t>
  </si>
  <si>
    <t>Водяной Виктор</t>
  </si>
  <si>
    <t>Юноши 14-16 (10.05.2006)/14</t>
  </si>
  <si>
    <t>44,00</t>
  </si>
  <si>
    <t>Чернышов Дмитрий</t>
  </si>
  <si>
    <t>Юноши 14-16 (28.12.2007)/12</t>
  </si>
  <si>
    <t>47,30</t>
  </si>
  <si>
    <t>20,0</t>
  </si>
  <si>
    <t>22,5</t>
  </si>
  <si>
    <t>Кордюков Максим</t>
  </si>
  <si>
    <t>Юноши 14-16 (28.06.2014)/6</t>
  </si>
  <si>
    <t>22,60</t>
  </si>
  <si>
    <t>10,0</t>
  </si>
  <si>
    <t>12,5</t>
  </si>
  <si>
    <t>15,0</t>
  </si>
  <si>
    <t>Гришкин Егор</t>
  </si>
  <si>
    <t>Юноши 14-16 (03.07.2008)/12</t>
  </si>
  <si>
    <t>60,50</t>
  </si>
  <si>
    <t>Резвых Анатолий</t>
  </si>
  <si>
    <t>Мастера 40-49 (25.09.1971)/48</t>
  </si>
  <si>
    <t>71,90</t>
  </si>
  <si>
    <t>Астахов Олег</t>
  </si>
  <si>
    <t>Мастера 50-59 (09.04.1965)/55</t>
  </si>
  <si>
    <t>73,40</t>
  </si>
  <si>
    <t>Цыкаленко Евгений</t>
  </si>
  <si>
    <t>Мастера 50-59 (03.06.1963)/57</t>
  </si>
  <si>
    <t>70,60</t>
  </si>
  <si>
    <t>82,5</t>
  </si>
  <si>
    <t>Серегин Вадим</t>
  </si>
  <si>
    <t>Мастера 70-79 (15.07.1942)/78</t>
  </si>
  <si>
    <t>71,00</t>
  </si>
  <si>
    <t>65,0</t>
  </si>
  <si>
    <t>72,5</t>
  </si>
  <si>
    <t>ВЕСОВАЯ КАТЕГОРИЯ   82.5</t>
  </si>
  <si>
    <t>Лазаренко Максим</t>
  </si>
  <si>
    <t>Юноши 14-16 (09.05.2006)/14</t>
  </si>
  <si>
    <t>75,60</t>
  </si>
  <si>
    <t>55,0</t>
  </si>
  <si>
    <t>ВЕСОВАЯ КАТЕГОРИЯ   90</t>
  </si>
  <si>
    <t>Сотников Иван</t>
  </si>
  <si>
    <t>Открытая (22.09.1994)/25</t>
  </si>
  <si>
    <t>86,50</t>
  </si>
  <si>
    <t>130,0</t>
  </si>
  <si>
    <t>135,0</t>
  </si>
  <si>
    <t>137,5</t>
  </si>
  <si>
    <t>ВЕСОВАЯ КАТЕГОРИЯ   110</t>
  </si>
  <si>
    <t>Золотухин Владимир</t>
  </si>
  <si>
    <t>Юноши 14-16 (08.07.2004)/16</t>
  </si>
  <si>
    <t>107,40</t>
  </si>
  <si>
    <t>Попов Александр</t>
  </si>
  <si>
    <t>Открытая (23.06.1984)/36</t>
  </si>
  <si>
    <t>104,60</t>
  </si>
  <si>
    <t>140,0</t>
  </si>
  <si>
    <t>145,0</t>
  </si>
  <si>
    <t>Кордюков Юрий</t>
  </si>
  <si>
    <t>Открытая (04.10.1983)/36</t>
  </si>
  <si>
    <t>103,40</t>
  </si>
  <si>
    <t>110,0</t>
  </si>
  <si>
    <t>52</t>
  </si>
  <si>
    <t xml:space="preserve">Юноши 14-16 </t>
  </si>
  <si>
    <t xml:space="preserve">Юноши </t>
  </si>
  <si>
    <t>82.5</t>
  </si>
  <si>
    <t>38,9730</t>
  </si>
  <si>
    <t>35,5380</t>
  </si>
  <si>
    <t>110</t>
  </si>
  <si>
    <t>32,6150</t>
  </si>
  <si>
    <t>3</t>
  </si>
  <si>
    <t>Резвых Ирина</t>
  </si>
  <si>
    <t>Мастера 40-49 (10.08.1972)/48</t>
  </si>
  <si>
    <t>51,80</t>
  </si>
  <si>
    <t xml:space="preserve">Воронеж/Воронежская область </t>
  </si>
  <si>
    <t>60,0</t>
  </si>
  <si>
    <t>Поворино/Воронежская область</t>
  </si>
  <si>
    <t>Левченко Н.</t>
  </si>
  <si>
    <t xml:space="preserve">Gloss </t>
  </si>
  <si>
    <t>13,0</t>
  </si>
  <si>
    <t>Шарухо Александр</t>
  </si>
  <si>
    <t>78,40</t>
  </si>
  <si>
    <t>Открытая (22.06.1982)/38</t>
  </si>
  <si>
    <t>56,5</t>
  </si>
  <si>
    <t>Лазаренко Владимир</t>
  </si>
  <si>
    <t>35,5</t>
  </si>
  <si>
    <t>43,0</t>
  </si>
  <si>
    <t>37,6855</t>
  </si>
  <si>
    <t>39,1409</t>
  </si>
  <si>
    <t>68,5</t>
  </si>
  <si>
    <t>42,6904</t>
  </si>
  <si>
    <t>73,0</t>
  </si>
  <si>
    <t>16,0</t>
  </si>
  <si>
    <t>31,0</t>
  </si>
  <si>
    <t>28,0</t>
  </si>
  <si>
    <t>Ванин Владислав</t>
  </si>
  <si>
    <t>20,5</t>
  </si>
  <si>
    <t>17,5</t>
  </si>
  <si>
    <t>19,0</t>
  </si>
  <si>
    <t>Герасимова Алеся</t>
  </si>
  <si>
    <t>61,0</t>
  </si>
  <si>
    <t>44,5</t>
  </si>
  <si>
    <t>125,20</t>
  </si>
  <si>
    <t>ВЕСОВАЯ КАТЕГОРИЯ   140</t>
  </si>
  <si>
    <t>58,0</t>
  </si>
  <si>
    <t>50,5</t>
  </si>
  <si>
    <t>64,0</t>
  </si>
  <si>
    <t>62,5</t>
  </si>
  <si>
    <t>59,5</t>
  </si>
  <si>
    <t xml:space="preserve">Грибановский/Воронежская область </t>
  </si>
  <si>
    <t>93,20</t>
  </si>
  <si>
    <t>Открытая (13.06.1987)/33</t>
  </si>
  <si>
    <t>Глазков Александр</t>
  </si>
  <si>
    <t>65,5</t>
  </si>
  <si>
    <t>52,0</t>
  </si>
  <si>
    <t>26,5</t>
  </si>
  <si>
    <t>41,5</t>
  </si>
  <si>
    <t>29,5</t>
  </si>
  <si>
    <t>46,0</t>
  </si>
  <si>
    <t>Открытая (25.09.1971)/48</t>
  </si>
  <si>
    <t>60,10</t>
  </si>
  <si>
    <t>11,5</t>
  </si>
  <si>
    <t>8,5</t>
  </si>
  <si>
    <t>48,80</t>
  </si>
  <si>
    <t>Зелинский Никита</t>
  </si>
  <si>
    <t>14,5</t>
  </si>
  <si>
    <t>55,20</t>
  </si>
  <si>
    <t>Подъем на бицепс</t>
  </si>
  <si>
    <t>Открытый лично-командный Чемпионат города Борисоглебска
WRPF любители Пауэрлифтинг без экипировки
Борисоглебск/Воронежская область, 12 сентября 2020 года</t>
  </si>
  <si>
    <t>Открытый лично-командный Чемпионат города Борисоглебска
WRPF любители Жим лежа без экипировки
Борисоглебск/Воронежская область, 12 сентября 2020 года</t>
  </si>
  <si>
    <t>Открытый лично-командный Чемпионат города Борисоглебска
WRPF любители Становая тяга без экипировки
Борисоглебск/Воронежская область, 12 сентября 2020 года</t>
  </si>
  <si>
    <t>Открытый лично-командный Чемпионат города Борисоглебска
WRPF Строгий подъем штанги на бицепс
Борисоглебск/Воронежская область, 12 сентября 2020 года</t>
  </si>
  <si>
    <t>Весовая категория</t>
  </si>
  <si>
    <t>Девушки 13-19 (12.12.2006)/13</t>
  </si>
  <si>
    <t>Девушки 13-19 (30.03.2005)/15</t>
  </si>
  <si>
    <t>Девушки 13-19 (18.03.2001)/19</t>
  </si>
  <si>
    <t>Юноши 13-19 (10.05.2006)/14</t>
  </si>
  <si>
    <t>Юноши 13-19 (19.12.2007)/12</t>
  </si>
  <si>
    <t>Юноши 13-19 (19.02.2005)/15</t>
  </si>
  <si>
    <t>Юноши 13-19 (09.05.2006)/14</t>
  </si>
  <si>
    <t>Мастера 40-49 (09.09.1979)/41</t>
  </si>
  <si>
    <t>№</t>
  </si>
  <si>
    <t xml:space="preserve">
Дата рождения/Возраст</t>
  </si>
  <si>
    <t>Возрастная группа</t>
  </si>
  <si>
    <t>O</t>
  </si>
  <si>
    <t>T1</t>
  </si>
  <si>
    <t>T2</t>
  </si>
  <si>
    <t>M1</t>
  </si>
  <si>
    <t>M3</t>
  </si>
  <si>
    <t>M2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</si>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</sst>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8.83203125" style="6" bestFit="1" customWidth="1"/>
    <col min="3" max="3" width="26.33203125" style="6" bestFit="1" customWidth="1"/>
    <col min="4" max="4" width="21.5" style="6" bestFit="1" customWidth="1"/>
    <col min="5" max="5" width="10.5" style="6" bestFit="1" customWidth="1"/>
    <col min="6" max="6" width="33.5" style="6" bestFit="1" customWidth="1"/>
    <col min="7" max="9" width="5.5" style="7" bestFit="1" customWidth="1"/>
    <col min="10" max="10" width="4.83203125" style="7" bestFit="1" customWidth="1"/>
    <col min="11" max="13" width="5.5" style="7" bestFit="1" customWidth="1"/>
    <col min="14" max="14" width="4.83203125" style="7" bestFit="1" customWidth="1"/>
    <col min="15" max="17" width="5.5" style="7" bestFit="1" customWidth="1"/>
    <col min="18" max="18" width="4.83203125" style="7" bestFit="1" customWidth="1"/>
    <col min="19" max="19" width="7.83203125" style="7" bestFit="1" customWidth="1"/>
    <col min="20" max="20" width="8.5" style="7" bestFit="1" customWidth="1"/>
    <col min="21" max="21" width="20" style="6" customWidth="1"/>
    <col min="22" max="16384" width="9.1640625" style="3"/>
  </cols>
  <sheetData>
    <row r="1" spans="1:21" s="2" customFormat="1" ht="29" customHeight="1">
      <c r="A1" s="32" t="s">
        <v>233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246</v>
      </c>
      <c r="B3" s="30" t="s">
        <v>0</v>
      </c>
      <c r="C3" s="41" t="s">
        <v>247</v>
      </c>
      <c r="D3" s="41" t="s">
        <v>5</v>
      </c>
      <c r="E3" s="43" t="s">
        <v>248</v>
      </c>
      <c r="F3" s="43" t="s">
        <v>6</v>
      </c>
      <c r="G3" s="43" t="s">
        <v>9</v>
      </c>
      <c r="H3" s="43"/>
      <c r="I3" s="43"/>
      <c r="J3" s="43"/>
      <c r="K3" s="43" t="s">
        <v>10</v>
      </c>
      <c r="L3" s="43"/>
      <c r="M3" s="43"/>
      <c r="N3" s="43"/>
      <c r="O3" s="43" t="s">
        <v>11</v>
      </c>
      <c r="P3" s="43"/>
      <c r="Q3" s="43"/>
      <c r="R3" s="43"/>
      <c r="S3" s="43" t="s">
        <v>1</v>
      </c>
      <c r="T3" s="43" t="s">
        <v>3</v>
      </c>
      <c r="U3" s="44" t="s">
        <v>2</v>
      </c>
    </row>
    <row r="4" spans="1:21" s="1" customFormat="1" ht="21" customHeight="1" thickBot="1">
      <c r="A4" s="40"/>
      <c r="B4" s="3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2"/>
      <c r="T4" s="42"/>
      <c r="U4" s="45"/>
    </row>
    <row r="5" spans="1:21" ht="16">
      <c r="A5" s="46" t="s">
        <v>12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>
      <c r="A6" s="13" t="s">
        <v>67</v>
      </c>
      <c r="B6" s="10" t="s">
        <v>13</v>
      </c>
      <c r="C6" s="10" t="s">
        <v>14</v>
      </c>
      <c r="D6" s="10" t="s">
        <v>15</v>
      </c>
      <c r="E6" s="10" t="s">
        <v>249</v>
      </c>
      <c r="F6" s="10" t="s">
        <v>16</v>
      </c>
      <c r="G6" s="11" t="s">
        <v>17</v>
      </c>
      <c r="H6" s="11" t="s">
        <v>18</v>
      </c>
      <c r="I6" s="12" t="s">
        <v>19</v>
      </c>
      <c r="J6" s="13"/>
      <c r="K6" s="11" t="s">
        <v>20</v>
      </c>
      <c r="L6" s="11" t="s">
        <v>21</v>
      </c>
      <c r="M6" s="12" t="s">
        <v>22</v>
      </c>
      <c r="N6" s="13"/>
      <c r="O6" s="11" t="s">
        <v>19</v>
      </c>
      <c r="P6" s="11" t="s">
        <v>23</v>
      </c>
      <c r="Q6" s="11" t="s">
        <v>24</v>
      </c>
      <c r="R6" s="13"/>
      <c r="S6" s="13" t="str">
        <f>"220,0"</f>
        <v>220,0</v>
      </c>
      <c r="T6" s="13" t="str">
        <f>"251,1520"</f>
        <v>251,1520</v>
      </c>
      <c r="U6" s="10"/>
    </row>
    <row r="7" spans="1:21">
      <c r="B7" s="6" t="s">
        <v>8</v>
      </c>
    </row>
    <row r="8" spans="1:21" ht="16">
      <c r="A8" s="28" t="s">
        <v>25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1">
      <c r="A9" s="13" t="s">
        <v>67</v>
      </c>
      <c r="B9" s="10" t="s">
        <v>26</v>
      </c>
      <c r="C9" s="10" t="s">
        <v>27</v>
      </c>
      <c r="D9" s="10" t="s">
        <v>28</v>
      </c>
      <c r="E9" s="10" t="s">
        <v>249</v>
      </c>
      <c r="F9" s="10" t="s">
        <v>29</v>
      </c>
      <c r="G9" s="11" t="s">
        <v>30</v>
      </c>
      <c r="H9" s="11" t="s">
        <v>17</v>
      </c>
      <c r="I9" s="12" t="s">
        <v>31</v>
      </c>
      <c r="J9" s="13"/>
      <c r="K9" s="11" t="s">
        <v>32</v>
      </c>
      <c r="L9" s="11" t="s">
        <v>33</v>
      </c>
      <c r="M9" s="12" t="s">
        <v>20</v>
      </c>
      <c r="N9" s="13"/>
      <c r="O9" s="11" t="s">
        <v>24</v>
      </c>
      <c r="P9" s="11" t="s">
        <v>34</v>
      </c>
      <c r="Q9" s="11" t="s">
        <v>35</v>
      </c>
      <c r="R9" s="13"/>
      <c r="S9" s="13" t="str">
        <f>"220,0"</f>
        <v>220,0</v>
      </c>
      <c r="T9" s="13" t="str">
        <f>"228,4700"</f>
        <v>228,4700</v>
      </c>
      <c r="U9" s="10"/>
    </row>
    <row r="10" spans="1:21">
      <c r="B10" s="6" t="s">
        <v>8</v>
      </c>
    </row>
    <row r="11" spans="1:21" ht="16">
      <c r="A11" s="28" t="s">
        <v>36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1">
      <c r="A12" s="17" t="s">
        <v>67</v>
      </c>
      <c r="B12" s="14" t="s">
        <v>37</v>
      </c>
      <c r="C12" s="14" t="s">
        <v>38</v>
      </c>
      <c r="D12" s="14" t="s">
        <v>39</v>
      </c>
      <c r="E12" s="14" t="s">
        <v>249</v>
      </c>
      <c r="F12" s="14" t="s">
        <v>40</v>
      </c>
      <c r="G12" s="15" t="s">
        <v>41</v>
      </c>
      <c r="H12" s="15" t="s">
        <v>42</v>
      </c>
      <c r="I12" s="16" t="s">
        <v>43</v>
      </c>
      <c r="J12" s="17"/>
      <c r="K12" s="15" t="s">
        <v>44</v>
      </c>
      <c r="L12" s="15" t="s">
        <v>45</v>
      </c>
      <c r="M12" s="16" t="s">
        <v>46</v>
      </c>
      <c r="N12" s="17"/>
      <c r="O12" s="15" t="s">
        <v>47</v>
      </c>
      <c r="P12" s="15" t="s">
        <v>48</v>
      </c>
      <c r="Q12" s="16" t="s">
        <v>49</v>
      </c>
      <c r="R12" s="17"/>
      <c r="S12" s="17" t="str">
        <f>"670,0"</f>
        <v>670,0</v>
      </c>
      <c r="T12" s="17" t="str">
        <f>"410,1070"</f>
        <v>410,1070</v>
      </c>
      <c r="U12" s="14" t="s">
        <v>50</v>
      </c>
    </row>
    <row r="13" spans="1:21">
      <c r="A13" s="21" t="s">
        <v>68</v>
      </c>
      <c r="B13" s="18" t="s">
        <v>51</v>
      </c>
      <c r="C13" s="18" t="s">
        <v>52</v>
      </c>
      <c r="D13" s="18" t="s">
        <v>53</v>
      </c>
      <c r="E13" s="18" t="s">
        <v>249</v>
      </c>
      <c r="F13" s="18" t="s">
        <v>16</v>
      </c>
      <c r="G13" s="19" t="s">
        <v>54</v>
      </c>
      <c r="H13" s="19" t="s">
        <v>55</v>
      </c>
      <c r="I13" s="20" t="s">
        <v>41</v>
      </c>
      <c r="J13" s="21"/>
      <c r="K13" s="19" t="s">
        <v>56</v>
      </c>
      <c r="L13" s="19" t="s">
        <v>57</v>
      </c>
      <c r="M13" s="19" t="s">
        <v>58</v>
      </c>
      <c r="N13" s="21"/>
      <c r="O13" s="19" t="s">
        <v>59</v>
      </c>
      <c r="P13" s="19" t="s">
        <v>60</v>
      </c>
      <c r="Q13" s="21"/>
      <c r="R13" s="21"/>
      <c r="S13" s="21" t="str">
        <f>"532,5"</f>
        <v>532,5</v>
      </c>
      <c r="T13" s="21" t="str">
        <f>"324,3457"</f>
        <v>324,3457</v>
      </c>
      <c r="U13" s="18"/>
    </row>
    <row r="14" spans="1:21">
      <c r="B14" s="6" t="s">
        <v>8</v>
      </c>
    </row>
  </sheetData>
  <mergeCells count="16">
    <mergeCell ref="A8:T8"/>
    <mergeCell ref="A11:T11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opLeftCell="A13" workbookViewId="0">
      <selection activeCell="E48" sqref="E48"/>
    </sheetView>
  </sheetViews>
  <sheetFormatPr baseColWidth="10" defaultColWidth="9.1640625" defaultRowHeight="13"/>
  <cols>
    <col min="1" max="1" width="7.5" style="7" bestFit="1" customWidth="1"/>
    <col min="2" max="2" width="21.83203125" style="6" bestFit="1" customWidth="1"/>
    <col min="3" max="3" width="27.83203125" style="6" customWidth="1"/>
    <col min="4" max="4" width="21.5" style="6" bestFit="1" customWidth="1"/>
    <col min="5" max="5" width="10.5" style="6" bestFit="1" customWidth="1"/>
    <col min="6" max="6" width="39" style="6" bestFit="1" customWidth="1"/>
    <col min="7" max="9" width="5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8.5" style="6" bestFit="1" customWidth="1"/>
    <col min="14" max="16384" width="9.1640625" style="3"/>
  </cols>
  <sheetData>
    <row r="1" spans="1:13" s="2" customFormat="1" ht="29" customHeight="1">
      <c r="A1" s="32" t="s">
        <v>234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246</v>
      </c>
      <c r="B3" s="30" t="s">
        <v>0</v>
      </c>
      <c r="C3" s="41" t="s">
        <v>247</v>
      </c>
      <c r="D3" s="41" t="s">
        <v>5</v>
      </c>
      <c r="E3" s="43" t="s">
        <v>248</v>
      </c>
      <c r="F3" s="43" t="s">
        <v>6</v>
      </c>
      <c r="G3" s="43" t="s">
        <v>10</v>
      </c>
      <c r="H3" s="43"/>
      <c r="I3" s="43"/>
      <c r="J3" s="43"/>
      <c r="K3" s="43" t="s">
        <v>69</v>
      </c>
      <c r="L3" s="43" t="s">
        <v>3</v>
      </c>
      <c r="M3" s="44" t="s">
        <v>2</v>
      </c>
    </row>
    <row r="4" spans="1:13" s="1" customFormat="1" ht="21" customHeight="1" thickBot="1">
      <c r="A4" s="40"/>
      <c r="B4" s="3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5"/>
    </row>
    <row r="5" spans="1:13" ht="16">
      <c r="A5" s="46" t="s">
        <v>70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>
      <c r="A6" s="13" t="s">
        <v>67</v>
      </c>
      <c r="B6" s="10" t="s">
        <v>71</v>
      </c>
      <c r="C6" s="10" t="s">
        <v>72</v>
      </c>
      <c r="D6" s="10" t="s">
        <v>73</v>
      </c>
      <c r="E6" s="10" t="s">
        <v>250</v>
      </c>
      <c r="F6" s="10" t="s">
        <v>16</v>
      </c>
      <c r="G6" s="12" t="s">
        <v>74</v>
      </c>
      <c r="H6" s="11" t="s">
        <v>75</v>
      </c>
      <c r="I6" s="11" t="s">
        <v>76</v>
      </c>
      <c r="J6" s="13"/>
      <c r="K6" s="13" t="str">
        <f>"30,0"</f>
        <v>30,0</v>
      </c>
      <c r="L6" s="13" t="str">
        <f>"40,0380"</f>
        <v>40,0380</v>
      </c>
      <c r="M6" s="10" t="s">
        <v>77</v>
      </c>
    </row>
    <row r="7" spans="1:13">
      <c r="B7" s="6" t="s">
        <v>8</v>
      </c>
    </row>
    <row r="8" spans="1:13" ht="16">
      <c r="A8" s="28" t="s">
        <v>78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>
      <c r="A9" s="17" t="s">
        <v>67</v>
      </c>
      <c r="B9" s="14" t="s">
        <v>79</v>
      </c>
      <c r="C9" s="14" t="s">
        <v>80</v>
      </c>
      <c r="D9" s="14" t="s">
        <v>81</v>
      </c>
      <c r="E9" s="14" t="s">
        <v>250</v>
      </c>
      <c r="F9" s="14" t="s">
        <v>16</v>
      </c>
      <c r="G9" s="15" t="s">
        <v>74</v>
      </c>
      <c r="H9" s="15" t="s">
        <v>75</v>
      </c>
      <c r="I9" s="15" t="s">
        <v>76</v>
      </c>
      <c r="J9" s="17"/>
      <c r="K9" s="17" t="str">
        <f>"30,0"</f>
        <v>30,0</v>
      </c>
      <c r="L9" s="17" t="str">
        <f>"38,5380"</f>
        <v>38,5380</v>
      </c>
      <c r="M9" s="14"/>
    </row>
    <row r="10" spans="1:13">
      <c r="A10" s="27" t="s">
        <v>67</v>
      </c>
      <c r="B10" s="24" t="s">
        <v>82</v>
      </c>
      <c r="C10" s="24" t="s">
        <v>83</v>
      </c>
      <c r="D10" s="24" t="s">
        <v>84</v>
      </c>
      <c r="E10" s="24" t="s">
        <v>251</v>
      </c>
      <c r="F10" s="24" t="s">
        <v>16</v>
      </c>
      <c r="G10" s="25" t="s">
        <v>85</v>
      </c>
      <c r="H10" s="26" t="s">
        <v>86</v>
      </c>
      <c r="I10" s="25" t="s">
        <v>86</v>
      </c>
      <c r="J10" s="27"/>
      <c r="K10" s="27" t="str">
        <f>"35,0"</f>
        <v>35,0</v>
      </c>
      <c r="L10" s="27" t="str">
        <f>"45,3040"</f>
        <v>45,3040</v>
      </c>
      <c r="M10" s="24"/>
    </row>
    <row r="11" spans="1:13">
      <c r="A11" s="21" t="s">
        <v>67</v>
      </c>
      <c r="B11" s="18" t="s">
        <v>87</v>
      </c>
      <c r="C11" s="18" t="s">
        <v>88</v>
      </c>
      <c r="D11" s="18" t="s">
        <v>89</v>
      </c>
      <c r="E11" s="18" t="s">
        <v>252</v>
      </c>
      <c r="F11" s="18" t="s">
        <v>16</v>
      </c>
      <c r="G11" s="19" t="s">
        <v>74</v>
      </c>
      <c r="H11" s="19" t="s">
        <v>76</v>
      </c>
      <c r="I11" s="19" t="s">
        <v>85</v>
      </c>
      <c r="J11" s="21"/>
      <c r="K11" s="21" t="str">
        <f>"32,5"</f>
        <v>32,5</v>
      </c>
      <c r="L11" s="21" t="str">
        <f>"43,6746"</f>
        <v>43,6746</v>
      </c>
      <c r="M11" s="18"/>
    </row>
    <row r="12" spans="1:13">
      <c r="B12" s="6" t="s">
        <v>8</v>
      </c>
    </row>
    <row r="13" spans="1:13" ht="16">
      <c r="A13" s="28" t="s">
        <v>90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>
      <c r="A14" s="13" t="s">
        <v>67</v>
      </c>
      <c r="B14" s="10" t="s">
        <v>91</v>
      </c>
      <c r="C14" s="10" t="s">
        <v>92</v>
      </c>
      <c r="D14" s="10" t="s">
        <v>93</v>
      </c>
      <c r="E14" s="10" t="s">
        <v>249</v>
      </c>
      <c r="F14" s="10" t="s">
        <v>16</v>
      </c>
      <c r="G14" s="12" t="s">
        <v>33</v>
      </c>
      <c r="H14" s="12" t="s">
        <v>33</v>
      </c>
      <c r="I14" s="11" t="s">
        <v>33</v>
      </c>
      <c r="J14" s="13"/>
      <c r="K14" s="13" t="str">
        <f>"40,0"</f>
        <v>40,0</v>
      </c>
      <c r="L14" s="13" t="str">
        <f>"47,8000"</f>
        <v>47,8000</v>
      </c>
      <c r="M14" s="10"/>
    </row>
    <row r="15" spans="1:13">
      <c r="B15" s="6" t="s">
        <v>8</v>
      </c>
    </row>
    <row r="16" spans="1:13" ht="16">
      <c r="A16" s="28" t="s">
        <v>25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>
      <c r="A17" s="17" t="s">
        <v>67</v>
      </c>
      <c r="B17" s="14" t="s">
        <v>94</v>
      </c>
      <c r="C17" s="14" t="s">
        <v>95</v>
      </c>
      <c r="D17" s="14" t="s">
        <v>96</v>
      </c>
      <c r="E17" s="14" t="s">
        <v>249</v>
      </c>
      <c r="F17" s="14" t="s">
        <v>97</v>
      </c>
      <c r="G17" s="15" t="s">
        <v>21</v>
      </c>
      <c r="H17" s="15" t="s">
        <v>22</v>
      </c>
      <c r="I17" s="15" t="s">
        <v>98</v>
      </c>
      <c r="J17" s="17"/>
      <c r="K17" s="17" t="str">
        <f>"50,0"</f>
        <v>50,0</v>
      </c>
      <c r="L17" s="17" t="str">
        <f>"55,2450"</f>
        <v>55,2450</v>
      </c>
      <c r="M17" s="14"/>
    </row>
    <row r="18" spans="1:13">
      <c r="A18" s="27" t="s">
        <v>68</v>
      </c>
      <c r="B18" s="24" t="s">
        <v>99</v>
      </c>
      <c r="C18" s="24" t="s">
        <v>100</v>
      </c>
      <c r="D18" s="24" t="s">
        <v>28</v>
      </c>
      <c r="E18" s="24" t="s">
        <v>249</v>
      </c>
      <c r="F18" s="24" t="s">
        <v>101</v>
      </c>
      <c r="G18" s="25" t="s">
        <v>76</v>
      </c>
      <c r="H18" s="25" t="s">
        <v>85</v>
      </c>
      <c r="I18" s="25" t="s">
        <v>86</v>
      </c>
      <c r="J18" s="27"/>
      <c r="K18" s="27" t="str">
        <f>"35,0"</f>
        <v>35,0</v>
      </c>
      <c r="L18" s="27" t="str">
        <f>"36,3475"</f>
        <v>36,3475</v>
      </c>
      <c r="M18" s="24"/>
    </row>
    <row r="19" spans="1:13">
      <c r="A19" s="21" t="s">
        <v>67</v>
      </c>
      <c r="B19" s="18" t="s">
        <v>102</v>
      </c>
      <c r="C19" s="18" t="s">
        <v>103</v>
      </c>
      <c r="D19" s="18" t="s">
        <v>104</v>
      </c>
      <c r="E19" s="18" t="s">
        <v>253</v>
      </c>
      <c r="F19" s="18" t="s">
        <v>16</v>
      </c>
      <c r="G19" s="19" t="s">
        <v>76</v>
      </c>
      <c r="H19" s="19" t="s">
        <v>85</v>
      </c>
      <c r="I19" s="19" t="s">
        <v>86</v>
      </c>
      <c r="J19" s="21"/>
      <c r="K19" s="21" t="str">
        <f>"35,0"</f>
        <v>35,0</v>
      </c>
      <c r="L19" s="21" t="str">
        <f>"56,0864"</f>
        <v>56,0864</v>
      </c>
      <c r="M19" s="18"/>
    </row>
    <row r="20" spans="1:13">
      <c r="B20" s="6" t="s">
        <v>8</v>
      </c>
    </row>
    <row r="21" spans="1:13" ht="16">
      <c r="A21" s="28" t="s">
        <v>105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3">
      <c r="A22" s="13" t="s">
        <v>67</v>
      </c>
      <c r="B22" s="10" t="s">
        <v>106</v>
      </c>
      <c r="C22" s="10" t="s">
        <v>107</v>
      </c>
      <c r="D22" s="10" t="s">
        <v>108</v>
      </c>
      <c r="E22" s="10" t="s">
        <v>249</v>
      </c>
      <c r="F22" s="10" t="s">
        <v>109</v>
      </c>
      <c r="G22" s="11" t="s">
        <v>21</v>
      </c>
      <c r="H22" s="11" t="s">
        <v>22</v>
      </c>
      <c r="I22" s="12" t="s">
        <v>98</v>
      </c>
      <c r="J22" s="13"/>
      <c r="K22" s="13" t="str">
        <f>"47,5"</f>
        <v>47,5</v>
      </c>
      <c r="L22" s="13" t="str">
        <f>"45,3055"</f>
        <v>45,3055</v>
      </c>
      <c r="M22" s="10" t="s">
        <v>182</v>
      </c>
    </row>
    <row r="23" spans="1:13">
      <c r="B23" s="6" t="s">
        <v>8</v>
      </c>
    </row>
    <row r="24" spans="1:13" ht="16">
      <c r="A24" s="28" t="s">
        <v>78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3">
      <c r="A25" s="17" t="s">
        <v>67</v>
      </c>
      <c r="B25" s="14" t="s">
        <v>110</v>
      </c>
      <c r="C25" s="14" t="s">
        <v>111</v>
      </c>
      <c r="D25" s="14" t="s">
        <v>112</v>
      </c>
      <c r="E25" s="14" t="s">
        <v>250</v>
      </c>
      <c r="F25" s="14" t="s">
        <v>16</v>
      </c>
      <c r="G25" s="15" t="s">
        <v>74</v>
      </c>
      <c r="H25" s="15" t="s">
        <v>75</v>
      </c>
      <c r="I25" s="15" t="s">
        <v>76</v>
      </c>
      <c r="J25" s="17"/>
      <c r="K25" s="17" t="str">
        <f>"30,0"</f>
        <v>30,0</v>
      </c>
      <c r="L25" s="17" t="str">
        <f>"35,5380"</f>
        <v>35,5380</v>
      </c>
      <c r="M25" s="14"/>
    </row>
    <row r="26" spans="1:13">
      <c r="A26" s="27" t="s">
        <v>68</v>
      </c>
      <c r="B26" s="24" t="s">
        <v>113</v>
      </c>
      <c r="C26" s="24" t="s">
        <v>114</v>
      </c>
      <c r="D26" s="24" t="s">
        <v>115</v>
      </c>
      <c r="E26" s="24" t="s">
        <v>250</v>
      </c>
      <c r="F26" s="24" t="s">
        <v>16</v>
      </c>
      <c r="G26" s="25" t="s">
        <v>116</v>
      </c>
      <c r="H26" s="26" t="s">
        <v>117</v>
      </c>
      <c r="I26" s="25" t="s">
        <v>117</v>
      </c>
      <c r="J26" s="27"/>
      <c r="K26" s="27" t="str">
        <f>"22,5"</f>
        <v>22,5</v>
      </c>
      <c r="L26" s="27" t="str">
        <f>"24,4845"</f>
        <v>24,4845</v>
      </c>
      <c r="M26" s="24"/>
    </row>
    <row r="27" spans="1:13">
      <c r="A27" s="21" t="s">
        <v>175</v>
      </c>
      <c r="B27" s="18" t="s">
        <v>118</v>
      </c>
      <c r="C27" s="18" t="s">
        <v>119</v>
      </c>
      <c r="D27" s="18" t="s">
        <v>120</v>
      </c>
      <c r="E27" s="18" t="s">
        <v>250</v>
      </c>
      <c r="F27" s="18" t="s">
        <v>16</v>
      </c>
      <c r="G27" s="19" t="s">
        <v>121</v>
      </c>
      <c r="H27" s="19" t="s">
        <v>122</v>
      </c>
      <c r="I27" s="20" t="s">
        <v>123</v>
      </c>
      <c r="J27" s="21"/>
      <c r="K27" s="21" t="str">
        <f>"12,5"</f>
        <v>12,5</v>
      </c>
      <c r="L27" s="21" t="str">
        <f>"16,6925"</f>
        <v>16,6925</v>
      </c>
      <c r="M27" s="18"/>
    </row>
    <row r="28" spans="1:13">
      <c r="B28" s="6" t="s">
        <v>8</v>
      </c>
    </row>
    <row r="29" spans="1:13" ht="16">
      <c r="A29" s="28" t="s">
        <v>25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3">
      <c r="A30" s="13" t="s">
        <v>67</v>
      </c>
      <c r="B30" s="10" t="s">
        <v>124</v>
      </c>
      <c r="C30" s="10" t="s">
        <v>125</v>
      </c>
      <c r="D30" s="10" t="s">
        <v>126</v>
      </c>
      <c r="E30" s="10" t="s">
        <v>250</v>
      </c>
      <c r="F30" s="10" t="s">
        <v>16</v>
      </c>
      <c r="G30" s="11" t="s">
        <v>116</v>
      </c>
      <c r="H30" s="11" t="s">
        <v>117</v>
      </c>
      <c r="I30" s="11" t="s">
        <v>74</v>
      </c>
      <c r="J30" s="13"/>
      <c r="K30" s="13" t="str">
        <f>"25,0"</f>
        <v>25,0</v>
      </c>
      <c r="L30" s="13" t="str">
        <f>"21,1625"</f>
        <v>21,1625</v>
      </c>
      <c r="M30" s="10"/>
    </row>
    <row r="31" spans="1:13">
      <c r="B31" s="6" t="s">
        <v>8</v>
      </c>
    </row>
    <row r="32" spans="1:13" ht="16">
      <c r="A32" s="28" t="s">
        <v>105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3">
      <c r="A33" s="17" t="s">
        <v>67</v>
      </c>
      <c r="B33" s="14" t="s">
        <v>127</v>
      </c>
      <c r="C33" s="14" t="s">
        <v>128</v>
      </c>
      <c r="D33" s="14" t="s">
        <v>129</v>
      </c>
      <c r="E33" s="14" t="s">
        <v>252</v>
      </c>
      <c r="F33" s="14" t="s">
        <v>16</v>
      </c>
      <c r="G33" s="15" t="s">
        <v>34</v>
      </c>
      <c r="H33" s="16" t="s">
        <v>35</v>
      </c>
      <c r="I33" s="15" t="s">
        <v>35</v>
      </c>
      <c r="J33" s="17"/>
      <c r="K33" s="17" t="str">
        <f>"105,0"</f>
        <v>105,0</v>
      </c>
      <c r="L33" s="17" t="str">
        <f>"85,9145"</f>
        <v>85,9145</v>
      </c>
      <c r="M33" s="14" t="s">
        <v>77</v>
      </c>
    </row>
    <row r="34" spans="1:13">
      <c r="A34" s="27" t="s">
        <v>67</v>
      </c>
      <c r="B34" s="24" t="s">
        <v>130</v>
      </c>
      <c r="C34" s="24" t="s">
        <v>131</v>
      </c>
      <c r="D34" s="24" t="s">
        <v>132</v>
      </c>
      <c r="E34" s="24" t="s">
        <v>254</v>
      </c>
      <c r="F34" s="24" t="s">
        <v>16</v>
      </c>
      <c r="G34" s="25" t="s">
        <v>23</v>
      </c>
      <c r="H34" s="26" t="s">
        <v>24</v>
      </c>
      <c r="I34" s="26" t="s">
        <v>24</v>
      </c>
      <c r="J34" s="27"/>
      <c r="K34" s="27" t="str">
        <f>"90,0"</f>
        <v>90,0</v>
      </c>
      <c r="L34" s="27" t="str">
        <f>"81,3938"</f>
        <v>81,3938</v>
      </c>
      <c r="M34" s="24" t="s">
        <v>77</v>
      </c>
    </row>
    <row r="35" spans="1:13">
      <c r="A35" s="27" t="s">
        <v>68</v>
      </c>
      <c r="B35" s="24" t="s">
        <v>133</v>
      </c>
      <c r="C35" s="24" t="s">
        <v>134</v>
      </c>
      <c r="D35" s="24" t="s">
        <v>135</v>
      </c>
      <c r="E35" s="24" t="s">
        <v>254</v>
      </c>
      <c r="F35" s="24" t="s">
        <v>16</v>
      </c>
      <c r="G35" s="25" t="s">
        <v>17</v>
      </c>
      <c r="H35" s="25" t="s">
        <v>18</v>
      </c>
      <c r="I35" s="26" t="s">
        <v>136</v>
      </c>
      <c r="J35" s="27"/>
      <c r="K35" s="27" t="str">
        <f>"80,0"</f>
        <v>80,0</v>
      </c>
      <c r="L35" s="27" t="str">
        <f>"77,2493"</f>
        <v>77,2493</v>
      </c>
      <c r="M35" s="24"/>
    </row>
    <row r="36" spans="1:13">
      <c r="A36" s="21" t="s">
        <v>67</v>
      </c>
      <c r="B36" s="18" t="s">
        <v>137</v>
      </c>
      <c r="C36" s="18" t="s">
        <v>138</v>
      </c>
      <c r="D36" s="18" t="s">
        <v>139</v>
      </c>
      <c r="E36" s="18" t="s">
        <v>255</v>
      </c>
      <c r="F36" s="18" t="s">
        <v>16</v>
      </c>
      <c r="G36" s="19" t="s">
        <v>140</v>
      </c>
      <c r="H36" s="19" t="s">
        <v>30</v>
      </c>
      <c r="I36" s="19" t="s">
        <v>141</v>
      </c>
      <c r="J36" s="21"/>
      <c r="K36" s="21" t="str">
        <f>"72,5"</f>
        <v>72,5</v>
      </c>
      <c r="L36" s="21" t="str">
        <f>"108,5780"</f>
        <v>108,5780</v>
      </c>
      <c r="M36" s="18" t="s">
        <v>77</v>
      </c>
    </row>
    <row r="37" spans="1:13">
      <c r="B37" s="6" t="s">
        <v>8</v>
      </c>
    </row>
    <row r="38" spans="1:13" ht="16">
      <c r="A38" s="28" t="s">
        <v>142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3">
      <c r="A39" s="13" t="s">
        <v>67</v>
      </c>
      <c r="B39" s="10" t="s">
        <v>143</v>
      </c>
      <c r="C39" s="10" t="s">
        <v>144</v>
      </c>
      <c r="D39" s="10" t="s">
        <v>145</v>
      </c>
      <c r="E39" s="10" t="s">
        <v>250</v>
      </c>
      <c r="F39" s="10" t="s">
        <v>16</v>
      </c>
      <c r="G39" s="11" t="s">
        <v>21</v>
      </c>
      <c r="H39" s="11" t="s">
        <v>98</v>
      </c>
      <c r="I39" s="11" t="s">
        <v>146</v>
      </c>
      <c r="J39" s="13"/>
      <c r="K39" s="13" t="str">
        <f>"55,0"</f>
        <v>55,0</v>
      </c>
      <c r="L39" s="13" t="str">
        <f>"38,9730"</f>
        <v>38,9730</v>
      </c>
      <c r="M39" s="10"/>
    </row>
    <row r="40" spans="1:13">
      <c r="B40" s="6" t="s">
        <v>8</v>
      </c>
    </row>
    <row r="41" spans="1:13" ht="16">
      <c r="A41" s="28" t="s">
        <v>147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>
      <c r="A42" s="13" t="s">
        <v>67</v>
      </c>
      <c r="B42" s="10" t="s">
        <v>148</v>
      </c>
      <c r="C42" s="10" t="s">
        <v>149</v>
      </c>
      <c r="D42" s="10" t="s">
        <v>150</v>
      </c>
      <c r="E42" s="10" t="s">
        <v>249</v>
      </c>
      <c r="F42" s="10" t="s">
        <v>181</v>
      </c>
      <c r="G42" s="11" t="s">
        <v>151</v>
      </c>
      <c r="H42" s="11" t="s">
        <v>152</v>
      </c>
      <c r="I42" s="11" t="s">
        <v>153</v>
      </c>
      <c r="J42" s="13"/>
      <c r="K42" s="13" t="str">
        <f>"137,5"</f>
        <v>137,5</v>
      </c>
      <c r="L42" s="13" t="str">
        <f>"89,6362"</f>
        <v>89,6362</v>
      </c>
      <c r="M42" s="10"/>
    </row>
    <row r="43" spans="1:13">
      <c r="B43" s="6" t="s">
        <v>8</v>
      </c>
    </row>
    <row r="44" spans="1:13" ht="16">
      <c r="A44" s="28" t="s">
        <v>154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3">
      <c r="A45" s="17" t="s">
        <v>67</v>
      </c>
      <c r="B45" s="14" t="s">
        <v>155</v>
      </c>
      <c r="C45" s="14" t="s">
        <v>156</v>
      </c>
      <c r="D45" s="14" t="s">
        <v>157</v>
      </c>
      <c r="E45" s="14" t="s">
        <v>250</v>
      </c>
      <c r="F45" s="14" t="s">
        <v>16</v>
      </c>
      <c r="G45" s="15" t="s">
        <v>21</v>
      </c>
      <c r="H45" s="15" t="s">
        <v>98</v>
      </c>
      <c r="I45" s="15" t="s">
        <v>146</v>
      </c>
      <c r="J45" s="17"/>
      <c r="K45" s="17" t="str">
        <f>"55,0"</f>
        <v>55,0</v>
      </c>
      <c r="L45" s="17" t="str">
        <f>"32,6150"</f>
        <v>32,6150</v>
      </c>
      <c r="M45" s="14"/>
    </row>
    <row r="46" spans="1:13">
      <c r="A46" s="27" t="s">
        <v>67</v>
      </c>
      <c r="B46" s="24" t="s">
        <v>158</v>
      </c>
      <c r="C46" s="24" t="s">
        <v>159</v>
      </c>
      <c r="D46" s="24" t="s">
        <v>160</v>
      </c>
      <c r="E46" s="24" t="s">
        <v>249</v>
      </c>
      <c r="F46" s="24" t="s">
        <v>16</v>
      </c>
      <c r="G46" s="25" t="s">
        <v>152</v>
      </c>
      <c r="H46" s="25" t="s">
        <v>161</v>
      </c>
      <c r="I46" s="26" t="s">
        <v>162</v>
      </c>
      <c r="J46" s="27"/>
      <c r="K46" s="27" t="str">
        <f>"140,0"</f>
        <v>140,0</v>
      </c>
      <c r="L46" s="27" t="str">
        <f>"83,7760"</f>
        <v>83,7760</v>
      </c>
      <c r="M46" s="24"/>
    </row>
    <row r="47" spans="1:13">
      <c r="A47" s="21" t="s">
        <v>68</v>
      </c>
      <c r="B47" s="18" t="s">
        <v>163</v>
      </c>
      <c r="C47" s="18" t="s">
        <v>164</v>
      </c>
      <c r="D47" s="18" t="s">
        <v>165</v>
      </c>
      <c r="E47" s="18" t="s">
        <v>249</v>
      </c>
      <c r="F47" s="18" t="s">
        <v>16</v>
      </c>
      <c r="G47" s="19" t="s">
        <v>166</v>
      </c>
      <c r="H47" s="19" t="s">
        <v>56</v>
      </c>
      <c r="I47" s="19" t="s">
        <v>57</v>
      </c>
      <c r="J47" s="21"/>
      <c r="K47" s="21" t="str">
        <f>"125,0"</f>
        <v>125,0</v>
      </c>
      <c r="L47" s="21" t="str">
        <f>"75,1125"</f>
        <v>75,1125</v>
      </c>
      <c r="M47" s="18"/>
    </row>
    <row r="48" spans="1:13">
      <c r="B48" s="6" t="s">
        <v>8</v>
      </c>
    </row>
    <row r="49" spans="2:6">
      <c r="B49" s="6" t="s">
        <v>8</v>
      </c>
    </row>
    <row r="50" spans="2:6">
      <c r="B50" s="6" t="s">
        <v>8</v>
      </c>
    </row>
    <row r="51" spans="2:6" ht="18">
      <c r="B51" s="8" t="s">
        <v>7</v>
      </c>
      <c r="C51" s="8"/>
    </row>
    <row r="52" spans="2:6" ht="16">
      <c r="B52" s="22" t="s">
        <v>65</v>
      </c>
      <c r="C52" s="22"/>
    </row>
    <row r="53" spans="2:6" ht="14">
      <c r="B53" s="23"/>
      <c r="C53" s="23" t="s">
        <v>169</v>
      </c>
    </row>
    <row r="54" spans="2:6" ht="14">
      <c r="B54" s="9" t="s">
        <v>62</v>
      </c>
      <c r="C54" s="9" t="s">
        <v>63</v>
      </c>
      <c r="D54" s="9" t="s">
        <v>237</v>
      </c>
      <c r="E54" s="9" t="s">
        <v>69</v>
      </c>
      <c r="F54" s="9" t="s">
        <v>64</v>
      </c>
    </row>
    <row r="55" spans="2:6">
      <c r="B55" s="6" t="s">
        <v>143</v>
      </c>
      <c r="C55" s="6" t="s">
        <v>168</v>
      </c>
      <c r="D55" s="7" t="s">
        <v>170</v>
      </c>
      <c r="E55" s="7" t="s">
        <v>146</v>
      </c>
      <c r="F55" s="7" t="s">
        <v>171</v>
      </c>
    </row>
    <row r="56" spans="2:6">
      <c r="B56" s="6" t="s">
        <v>110</v>
      </c>
      <c r="C56" s="6" t="s">
        <v>168</v>
      </c>
      <c r="D56" s="7" t="s">
        <v>167</v>
      </c>
      <c r="E56" s="7" t="s">
        <v>76</v>
      </c>
      <c r="F56" s="7" t="s">
        <v>172</v>
      </c>
    </row>
    <row r="57" spans="2:6">
      <c r="B57" s="6" t="s">
        <v>155</v>
      </c>
      <c r="C57" s="6" t="s">
        <v>168</v>
      </c>
      <c r="D57" s="7" t="s">
        <v>173</v>
      </c>
      <c r="E57" s="7" t="s">
        <v>146</v>
      </c>
      <c r="F57" s="7" t="s">
        <v>174</v>
      </c>
    </row>
    <row r="58" spans="2:6">
      <c r="B58" s="6" t="s">
        <v>8</v>
      </c>
    </row>
  </sheetData>
  <mergeCells count="22">
    <mergeCell ref="M3:M4"/>
    <mergeCell ref="A5:L5"/>
    <mergeCell ref="A8:L8"/>
    <mergeCell ref="A13:L13"/>
    <mergeCell ref="A1:M2"/>
    <mergeCell ref="A3:A4"/>
    <mergeCell ref="C3:C4"/>
    <mergeCell ref="D3:D4"/>
    <mergeCell ref="E3:E4"/>
    <mergeCell ref="F3:F4"/>
    <mergeCell ref="G3:J3"/>
    <mergeCell ref="A41:L41"/>
    <mergeCell ref="A44:L44"/>
    <mergeCell ref="B3:B4"/>
    <mergeCell ref="A16:L16"/>
    <mergeCell ref="A21:L21"/>
    <mergeCell ref="A24:L24"/>
    <mergeCell ref="A29:L29"/>
    <mergeCell ref="A32:L32"/>
    <mergeCell ref="A38:L38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9" style="6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29" style="6" bestFit="1" customWidth="1"/>
    <col min="7" max="9" width="4.5" style="7" bestFit="1" customWidth="1"/>
    <col min="10" max="10" width="4.83203125" style="7" bestFit="1" customWidth="1"/>
    <col min="11" max="11" width="11.33203125" style="7" bestFit="1" customWidth="1"/>
    <col min="12" max="12" width="8.5" style="7" bestFit="1" customWidth="1"/>
    <col min="13" max="13" width="15.5" style="6" customWidth="1"/>
    <col min="14" max="16384" width="9.1640625" style="3"/>
  </cols>
  <sheetData>
    <row r="1" spans="1:13" s="2" customFormat="1" ht="29" customHeight="1">
      <c r="A1" s="32" t="s">
        <v>235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246</v>
      </c>
      <c r="B3" s="30" t="s">
        <v>0</v>
      </c>
      <c r="C3" s="41" t="s">
        <v>247</v>
      </c>
      <c r="D3" s="41" t="s">
        <v>5</v>
      </c>
      <c r="E3" s="43" t="s">
        <v>248</v>
      </c>
      <c r="F3" s="43" t="s">
        <v>6</v>
      </c>
      <c r="G3" s="43" t="s">
        <v>11</v>
      </c>
      <c r="H3" s="43"/>
      <c r="I3" s="43"/>
      <c r="J3" s="43"/>
      <c r="K3" s="43" t="s">
        <v>69</v>
      </c>
      <c r="L3" s="43" t="s">
        <v>3</v>
      </c>
      <c r="M3" s="44" t="s">
        <v>2</v>
      </c>
    </row>
    <row r="4" spans="1:13" s="1" customFormat="1" ht="21" customHeight="1" thickBot="1">
      <c r="A4" s="40"/>
      <c r="B4" s="31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4</v>
      </c>
      <c r="K4" s="42"/>
      <c r="L4" s="42"/>
      <c r="M4" s="45"/>
    </row>
    <row r="5" spans="1:13" ht="16">
      <c r="A5" s="46" t="s">
        <v>78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>
      <c r="A6" s="13" t="s">
        <v>67</v>
      </c>
      <c r="B6" s="10" t="s">
        <v>176</v>
      </c>
      <c r="C6" s="10" t="s">
        <v>177</v>
      </c>
      <c r="D6" s="10" t="s">
        <v>178</v>
      </c>
      <c r="E6" s="10" t="s">
        <v>252</v>
      </c>
      <c r="F6" s="10" t="s">
        <v>179</v>
      </c>
      <c r="G6" s="11" t="s">
        <v>180</v>
      </c>
      <c r="H6" s="11" t="s">
        <v>30</v>
      </c>
      <c r="I6" s="11" t="s">
        <v>19</v>
      </c>
      <c r="J6" s="13"/>
      <c r="K6" s="13" t="str">
        <f>"85,0"</f>
        <v>85,0</v>
      </c>
      <c r="L6" s="13" t="str">
        <f>"118,4004"</f>
        <v>118,4004</v>
      </c>
      <c r="M6" s="10"/>
    </row>
    <row r="7" spans="1:13">
      <c r="B7" s="6" t="s">
        <v>8</v>
      </c>
    </row>
  </sheetData>
  <mergeCells count="12">
    <mergeCell ref="A5:L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3"/>
  <sheetViews>
    <sheetView tabSelected="1" zoomScaleNormal="100" workbookViewId="0">
      <selection activeCell="E43" sqref="E43"/>
    </sheetView>
  </sheetViews>
  <sheetFormatPr baseColWidth="10" defaultColWidth="9.1640625" defaultRowHeight="13"/>
  <cols>
    <col min="1" max="1" width="7.5" style="7" bestFit="1" customWidth="1"/>
    <col min="2" max="2" width="21.83203125" style="6" bestFit="1" customWidth="1"/>
    <col min="3" max="3" width="29" style="6" bestFit="1" customWidth="1"/>
    <col min="4" max="4" width="21.5" style="6" bestFit="1" customWidth="1"/>
    <col min="5" max="5" width="10.5" style="6" bestFit="1" customWidth="1"/>
    <col min="6" max="6" width="33.5" style="6" bestFit="1" customWidth="1"/>
    <col min="7" max="9" width="4.5" style="7" bestFit="1" customWidth="1"/>
    <col min="10" max="10" width="4.83203125" style="7" bestFit="1" customWidth="1"/>
    <col min="11" max="11" width="11.33203125" style="7" bestFit="1" customWidth="1"/>
    <col min="12" max="12" width="7.5" style="7" bestFit="1" customWidth="1"/>
    <col min="13" max="13" width="15.5" style="6" bestFit="1" customWidth="1"/>
    <col min="14" max="16384" width="9.1640625" style="3"/>
  </cols>
  <sheetData>
    <row r="1" spans="1:13" s="2" customFormat="1" ht="29" customHeight="1">
      <c r="A1" s="32" t="s">
        <v>236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246</v>
      </c>
      <c r="B3" s="30" t="s">
        <v>0</v>
      </c>
      <c r="C3" s="41" t="s">
        <v>247</v>
      </c>
      <c r="D3" s="41" t="s">
        <v>5</v>
      </c>
      <c r="E3" s="43" t="s">
        <v>248</v>
      </c>
      <c r="F3" s="43" t="s">
        <v>6</v>
      </c>
      <c r="G3" s="43" t="s">
        <v>232</v>
      </c>
      <c r="H3" s="43"/>
      <c r="I3" s="43"/>
      <c r="J3" s="43"/>
      <c r="K3" s="43" t="s">
        <v>69</v>
      </c>
      <c r="L3" s="43" t="s">
        <v>3</v>
      </c>
      <c r="M3" s="44" t="s">
        <v>2</v>
      </c>
    </row>
    <row r="4" spans="1:13" s="1" customFormat="1" ht="21" customHeight="1" thickBot="1">
      <c r="A4" s="40"/>
      <c r="B4" s="31"/>
      <c r="C4" s="42"/>
      <c r="D4" s="42"/>
      <c r="E4" s="42"/>
      <c r="F4" s="42"/>
      <c r="G4" s="5">
        <v>1</v>
      </c>
      <c r="H4" s="5">
        <v>2</v>
      </c>
      <c r="I4" s="5">
        <v>3</v>
      </c>
      <c r="J4" s="5" t="s">
        <v>4</v>
      </c>
      <c r="K4" s="42"/>
      <c r="L4" s="42"/>
      <c r="M4" s="45"/>
    </row>
    <row r="5" spans="1:13" ht="16">
      <c r="A5" s="46" t="s">
        <v>70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>
      <c r="A6" s="13" t="s">
        <v>67</v>
      </c>
      <c r="B6" s="10" t="s">
        <v>71</v>
      </c>
      <c r="C6" s="10" t="s">
        <v>238</v>
      </c>
      <c r="D6" s="10" t="s">
        <v>73</v>
      </c>
      <c r="E6" s="10" t="s">
        <v>256</v>
      </c>
      <c r="F6" s="10" t="s">
        <v>16</v>
      </c>
      <c r="G6" s="11" t="s">
        <v>230</v>
      </c>
      <c r="H6" s="11" t="s">
        <v>197</v>
      </c>
      <c r="I6" s="12" t="s">
        <v>201</v>
      </c>
      <c r="J6" s="13"/>
      <c r="K6" s="13" t="str">
        <f>"16,0"</f>
        <v>16,0</v>
      </c>
      <c r="L6" s="13" t="str">
        <f>"19,0144"</f>
        <v>19,0144</v>
      </c>
      <c r="M6" s="10" t="s">
        <v>77</v>
      </c>
    </row>
    <row r="7" spans="1:13">
      <c r="B7" s="6" t="s">
        <v>8</v>
      </c>
    </row>
    <row r="8" spans="1:13" ht="16">
      <c r="A8" s="28" t="s">
        <v>78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>
      <c r="A9" s="17" t="s">
        <v>67</v>
      </c>
      <c r="B9" s="14" t="s">
        <v>79</v>
      </c>
      <c r="C9" s="14" t="s">
        <v>239</v>
      </c>
      <c r="D9" s="14" t="s">
        <v>81</v>
      </c>
      <c r="E9" s="14" t="s">
        <v>256</v>
      </c>
      <c r="F9" s="14" t="s">
        <v>16</v>
      </c>
      <c r="G9" s="15" t="s">
        <v>184</v>
      </c>
      <c r="H9" s="15" t="s">
        <v>197</v>
      </c>
      <c r="I9" s="15" t="s">
        <v>203</v>
      </c>
      <c r="J9" s="17"/>
      <c r="K9" s="17" t="str">
        <f>"19,0"</f>
        <v>19,0</v>
      </c>
      <c r="L9" s="17" t="str">
        <f>"21,7037"</f>
        <v>21,7037</v>
      </c>
      <c r="M9" s="14"/>
    </row>
    <row r="10" spans="1:13">
      <c r="A10" s="21" t="s">
        <v>67</v>
      </c>
      <c r="B10" s="18" t="s">
        <v>176</v>
      </c>
      <c r="C10" s="18" t="s">
        <v>177</v>
      </c>
      <c r="D10" s="18" t="s">
        <v>178</v>
      </c>
      <c r="E10" s="18" t="s">
        <v>252</v>
      </c>
      <c r="F10" s="18" t="s">
        <v>179</v>
      </c>
      <c r="G10" s="19" t="s">
        <v>202</v>
      </c>
      <c r="H10" s="19" t="s">
        <v>203</v>
      </c>
      <c r="I10" s="19" t="s">
        <v>201</v>
      </c>
      <c r="J10" s="21"/>
      <c r="K10" s="21" t="str">
        <f>"20,5"</f>
        <v>20,5</v>
      </c>
      <c r="L10" s="21" t="str">
        <f>"24,9847"</f>
        <v>24,9847</v>
      </c>
      <c r="M10" s="18"/>
    </row>
    <row r="11" spans="1:13">
      <c r="B11" s="6" t="s">
        <v>8</v>
      </c>
    </row>
    <row r="12" spans="1:13" ht="16">
      <c r="A12" s="28" t="s">
        <v>90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3">
      <c r="A13" s="13" t="s">
        <v>67</v>
      </c>
      <c r="B13" s="10" t="s">
        <v>204</v>
      </c>
      <c r="C13" s="10" t="s">
        <v>240</v>
      </c>
      <c r="D13" s="10" t="s">
        <v>231</v>
      </c>
      <c r="E13" s="10" t="s">
        <v>256</v>
      </c>
      <c r="F13" s="10" t="s">
        <v>16</v>
      </c>
      <c r="G13" s="11" t="s">
        <v>184</v>
      </c>
      <c r="H13" s="11" t="s">
        <v>197</v>
      </c>
      <c r="I13" s="11" t="s">
        <v>203</v>
      </c>
      <c r="J13" s="13"/>
      <c r="K13" s="13" t="str">
        <f>"19,0"</f>
        <v>19,0</v>
      </c>
      <c r="L13" s="13" t="str">
        <f>"20,0659"</f>
        <v>20,0659</v>
      </c>
      <c r="M13" s="10"/>
    </row>
    <row r="14" spans="1:13">
      <c r="B14" s="6" t="s">
        <v>8</v>
      </c>
    </row>
    <row r="15" spans="1:13" ht="16">
      <c r="A15" s="28" t="s">
        <v>25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3">
      <c r="A16" s="13" t="s">
        <v>67</v>
      </c>
      <c r="B16" s="10" t="s">
        <v>99</v>
      </c>
      <c r="C16" s="10" t="s">
        <v>100</v>
      </c>
      <c r="D16" s="10" t="s">
        <v>28</v>
      </c>
      <c r="E16" s="10" t="s">
        <v>249</v>
      </c>
      <c r="F16" s="10" t="s">
        <v>101</v>
      </c>
      <c r="G16" s="11" t="s">
        <v>230</v>
      </c>
      <c r="H16" s="11" t="s">
        <v>202</v>
      </c>
      <c r="I16" s="12" t="s">
        <v>201</v>
      </c>
      <c r="J16" s="13"/>
      <c r="K16" s="13" t="str">
        <f>"17,5"</f>
        <v>17,5</v>
      </c>
      <c r="L16" s="13" t="str">
        <f>"16,0414"</f>
        <v>16,0414</v>
      </c>
      <c r="M16" s="10"/>
    </row>
    <row r="17" spans="1:13">
      <c r="B17" s="6" t="s">
        <v>8</v>
      </c>
    </row>
    <row r="18" spans="1:13" ht="16">
      <c r="A18" s="28" t="s">
        <v>78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3">
      <c r="A19" s="17" t="s">
        <v>67</v>
      </c>
      <c r="B19" s="14" t="s">
        <v>110</v>
      </c>
      <c r="C19" s="14" t="s">
        <v>241</v>
      </c>
      <c r="D19" s="14" t="s">
        <v>112</v>
      </c>
      <c r="E19" s="14" t="s">
        <v>256</v>
      </c>
      <c r="F19" s="14" t="s">
        <v>16</v>
      </c>
      <c r="G19" s="15" t="s">
        <v>121</v>
      </c>
      <c r="H19" s="15" t="s">
        <v>184</v>
      </c>
      <c r="I19" s="15" t="s">
        <v>197</v>
      </c>
      <c r="J19" s="17"/>
      <c r="K19" s="17" t="str">
        <f>"16,0"</f>
        <v>16,0</v>
      </c>
      <c r="L19" s="17" t="str">
        <f>"18,8024"</f>
        <v>18,8024</v>
      </c>
      <c r="M19" s="14"/>
    </row>
    <row r="20" spans="1:13">
      <c r="A20" s="21" t="s">
        <v>68</v>
      </c>
      <c r="B20" s="18" t="s">
        <v>229</v>
      </c>
      <c r="C20" s="18" t="s">
        <v>242</v>
      </c>
      <c r="D20" s="18" t="s">
        <v>228</v>
      </c>
      <c r="E20" s="18" t="s">
        <v>256</v>
      </c>
      <c r="F20" s="18" t="s">
        <v>97</v>
      </c>
      <c r="G20" s="19" t="s">
        <v>227</v>
      </c>
      <c r="H20" s="19" t="s">
        <v>121</v>
      </c>
      <c r="I20" s="19" t="s">
        <v>226</v>
      </c>
      <c r="J20" s="21"/>
      <c r="K20" s="21" t="str">
        <f>"11,5"</f>
        <v>11,5</v>
      </c>
      <c r="L20" s="21" t="str">
        <f>"11,9422"</f>
        <v>11,9422</v>
      </c>
      <c r="M20" s="18"/>
    </row>
    <row r="21" spans="1:13">
      <c r="B21" s="6" t="s">
        <v>8</v>
      </c>
    </row>
    <row r="22" spans="1:13" ht="16">
      <c r="A22" s="28" t="s">
        <v>25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3">
      <c r="A23" s="13" t="s">
        <v>67</v>
      </c>
      <c r="B23" s="10" t="s">
        <v>200</v>
      </c>
      <c r="C23" s="10" t="s">
        <v>243</v>
      </c>
      <c r="D23" s="10" t="s">
        <v>225</v>
      </c>
      <c r="E23" s="10" t="s">
        <v>256</v>
      </c>
      <c r="F23" s="10" t="s">
        <v>16</v>
      </c>
      <c r="G23" s="11" t="s">
        <v>74</v>
      </c>
      <c r="H23" s="12" t="s">
        <v>199</v>
      </c>
      <c r="I23" s="11" t="s">
        <v>199</v>
      </c>
      <c r="J23" s="13"/>
      <c r="K23" s="13" t="str">
        <f>"28,0"</f>
        <v>28,0</v>
      </c>
      <c r="L23" s="13" t="str">
        <f>"23,2820"</f>
        <v>23,2820</v>
      </c>
      <c r="M23" s="10"/>
    </row>
    <row r="24" spans="1:13">
      <c r="B24" s="6" t="s">
        <v>8</v>
      </c>
    </row>
    <row r="25" spans="1:13" ht="16">
      <c r="A25" s="28" t="s">
        <v>105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3">
      <c r="A26" s="17" t="s">
        <v>67</v>
      </c>
      <c r="B26" s="14" t="s">
        <v>127</v>
      </c>
      <c r="C26" s="14" t="s">
        <v>224</v>
      </c>
      <c r="D26" s="14" t="s">
        <v>129</v>
      </c>
      <c r="E26" s="14" t="s">
        <v>249</v>
      </c>
      <c r="F26" s="14" t="s">
        <v>16</v>
      </c>
      <c r="G26" s="15" t="s">
        <v>221</v>
      </c>
      <c r="H26" s="15" t="s">
        <v>223</v>
      </c>
      <c r="I26" s="15" t="s">
        <v>210</v>
      </c>
      <c r="J26" s="17"/>
      <c r="K26" s="17" t="str">
        <f>"50,5"</f>
        <v>50,5</v>
      </c>
      <c r="L26" s="17" t="str">
        <f>"35,9030"</f>
        <v>35,9030</v>
      </c>
      <c r="M26" s="14" t="s">
        <v>77</v>
      </c>
    </row>
    <row r="27" spans="1:13">
      <c r="A27" s="27" t="s">
        <v>67</v>
      </c>
      <c r="B27" s="24" t="s">
        <v>130</v>
      </c>
      <c r="C27" s="24" t="s">
        <v>131</v>
      </c>
      <c r="D27" s="24" t="s">
        <v>132</v>
      </c>
      <c r="E27" s="24" t="s">
        <v>254</v>
      </c>
      <c r="F27" s="24" t="s">
        <v>16</v>
      </c>
      <c r="G27" s="25" t="s">
        <v>33</v>
      </c>
      <c r="H27" s="25" t="s">
        <v>221</v>
      </c>
      <c r="I27" s="25" t="s">
        <v>191</v>
      </c>
      <c r="J27" s="27"/>
      <c r="K27" s="27" t="str">
        <f>"43,0"</f>
        <v>43,0</v>
      </c>
      <c r="L27" s="27" t="str">
        <f>"36,8593"</f>
        <v>36,8593</v>
      </c>
      <c r="M27" s="24" t="s">
        <v>77</v>
      </c>
    </row>
    <row r="28" spans="1:13">
      <c r="A28" s="21" t="s">
        <v>68</v>
      </c>
      <c r="B28" s="18" t="s">
        <v>133</v>
      </c>
      <c r="C28" s="18" t="s">
        <v>134</v>
      </c>
      <c r="D28" s="18" t="s">
        <v>135</v>
      </c>
      <c r="E28" s="18" t="s">
        <v>254</v>
      </c>
      <c r="F28" s="18" t="s">
        <v>16</v>
      </c>
      <c r="G28" s="19" t="s">
        <v>222</v>
      </c>
      <c r="H28" s="19" t="s">
        <v>190</v>
      </c>
      <c r="I28" s="20" t="s">
        <v>221</v>
      </c>
      <c r="J28" s="21"/>
      <c r="K28" s="21" t="str">
        <f>"35,5"</f>
        <v>35,5</v>
      </c>
      <c r="L28" s="21" t="str">
        <f>"32,4663"</f>
        <v>32,4663</v>
      </c>
      <c r="M28" s="18"/>
    </row>
    <row r="29" spans="1:13">
      <c r="B29" s="6" t="s">
        <v>8</v>
      </c>
    </row>
    <row r="30" spans="1:13" ht="16">
      <c r="A30" s="28" t="s">
        <v>142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3">
      <c r="A31" s="17" t="s">
        <v>67</v>
      </c>
      <c r="B31" s="14" t="s">
        <v>143</v>
      </c>
      <c r="C31" s="14" t="s">
        <v>244</v>
      </c>
      <c r="D31" s="14" t="s">
        <v>145</v>
      </c>
      <c r="E31" s="14" t="s">
        <v>256</v>
      </c>
      <c r="F31" s="14" t="s">
        <v>16</v>
      </c>
      <c r="G31" s="15" t="s">
        <v>220</v>
      </c>
      <c r="H31" s="15" t="s">
        <v>199</v>
      </c>
      <c r="I31" s="15" t="s">
        <v>198</v>
      </c>
      <c r="J31" s="17"/>
      <c r="K31" s="17" t="str">
        <f>"31,0"</f>
        <v>31,0</v>
      </c>
      <c r="L31" s="17" t="str">
        <f>"21,2179"</f>
        <v>21,2179</v>
      </c>
      <c r="M31" s="14"/>
    </row>
    <row r="32" spans="1:13">
      <c r="A32" s="21" t="s">
        <v>67</v>
      </c>
      <c r="B32" s="18" t="s">
        <v>185</v>
      </c>
      <c r="C32" s="18" t="s">
        <v>187</v>
      </c>
      <c r="D32" s="18" t="s">
        <v>186</v>
      </c>
      <c r="E32" s="18" t="s">
        <v>249</v>
      </c>
      <c r="F32" s="18" t="s">
        <v>16</v>
      </c>
      <c r="G32" s="19" t="s">
        <v>219</v>
      </c>
      <c r="H32" s="19" t="s">
        <v>146</v>
      </c>
      <c r="I32" s="19" t="s">
        <v>188</v>
      </c>
      <c r="J32" s="21"/>
      <c r="K32" s="21" t="str">
        <f>"56,5"</f>
        <v>56,5</v>
      </c>
      <c r="L32" s="21" t="str">
        <f>"37,6855"</f>
        <v>37,6855</v>
      </c>
      <c r="M32" s="18"/>
    </row>
    <row r="33" spans="1:13">
      <c r="B33" s="6" t="s">
        <v>8</v>
      </c>
    </row>
    <row r="34" spans="1:13" ht="16">
      <c r="A34" s="28" t="s">
        <v>36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3">
      <c r="A35" s="17" t="s">
        <v>67</v>
      </c>
      <c r="B35" s="14" t="s">
        <v>37</v>
      </c>
      <c r="C35" s="14" t="s">
        <v>38</v>
      </c>
      <c r="D35" s="14" t="s">
        <v>39</v>
      </c>
      <c r="E35" s="14" t="s">
        <v>249</v>
      </c>
      <c r="F35" s="14" t="s">
        <v>40</v>
      </c>
      <c r="G35" s="15" t="s">
        <v>213</v>
      </c>
      <c r="H35" s="15" t="s">
        <v>218</v>
      </c>
      <c r="I35" s="15" t="s">
        <v>196</v>
      </c>
      <c r="J35" s="17"/>
      <c r="K35" s="17" t="str">
        <f>"73,0"</f>
        <v>73,0</v>
      </c>
      <c r="L35" s="17" t="str">
        <f>"42,6904"</f>
        <v>42,6904</v>
      </c>
      <c r="M35" s="14" t="s">
        <v>50</v>
      </c>
    </row>
    <row r="36" spans="1:13">
      <c r="A36" s="21" t="s">
        <v>68</v>
      </c>
      <c r="B36" s="18" t="s">
        <v>217</v>
      </c>
      <c r="C36" s="18" t="s">
        <v>216</v>
      </c>
      <c r="D36" s="18" t="s">
        <v>215</v>
      </c>
      <c r="E36" s="18" t="s">
        <v>249</v>
      </c>
      <c r="F36" s="18" t="s">
        <v>214</v>
      </c>
      <c r="G36" s="19" t="s">
        <v>146</v>
      </c>
      <c r="H36" s="19" t="s">
        <v>213</v>
      </c>
      <c r="I36" s="20" t="s">
        <v>212</v>
      </c>
      <c r="J36" s="21"/>
      <c r="K36" s="21" t="str">
        <f>"59,5"</f>
        <v>59,5</v>
      </c>
      <c r="L36" s="21" t="str">
        <f>"35,7387"</f>
        <v>35,7387</v>
      </c>
      <c r="M36" s="18"/>
    </row>
    <row r="37" spans="1:13">
      <c r="B37" s="6" t="s">
        <v>8</v>
      </c>
    </row>
    <row r="38" spans="1:13" ht="16">
      <c r="A38" s="28" t="s">
        <v>154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3">
      <c r="A39" s="17" t="s">
        <v>67</v>
      </c>
      <c r="B39" s="14" t="s">
        <v>158</v>
      </c>
      <c r="C39" s="14" t="s">
        <v>159</v>
      </c>
      <c r="D39" s="14" t="s">
        <v>160</v>
      </c>
      <c r="E39" s="14" t="s">
        <v>249</v>
      </c>
      <c r="F39" s="14" t="s">
        <v>16</v>
      </c>
      <c r="G39" s="15" t="s">
        <v>209</v>
      </c>
      <c r="H39" s="15" t="s">
        <v>211</v>
      </c>
      <c r="I39" s="15" t="s">
        <v>194</v>
      </c>
      <c r="J39" s="17"/>
      <c r="K39" s="17" t="str">
        <f>"68,5"</f>
        <v>68,5</v>
      </c>
      <c r="L39" s="17" t="str">
        <f>"39,1409"</f>
        <v>39,1409</v>
      </c>
      <c r="M39" s="14"/>
    </row>
    <row r="40" spans="1:13">
      <c r="A40" s="21" t="s">
        <v>68</v>
      </c>
      <c r="B40" s="18" t="s">
        <v>163</v>
      </c>
      <c r="C40" s="18" t="s">
        <v>164</v>
      </c>
      <c r="D40" s="18" t="s">
        <v>165</v>
      </c>
      <c r="E40" s="18" t="s">
        <v>249</v>
      </c>
      <c r="F40" s="18" t="s">
        <v>16</v>
      </c>
      <c r="G40" s="19" t="s">
        <v>210</v>
      </c>
      <c r="H40" s="19" t="s">
        <v>146</v>
      </c>
      <c r="I40" s="19" t="s">
        <v>209</v>
      </c>
      <c r="J40" s="21"/>
      <c r="K40" s="21" t="str">
        <f>"58,0"</f>
        <v>58,0</v>
      </c>
      <c r="L40" s="21" t="str">
        <f>"33,2804"</f>
        <v>33,2804</v>
      </c>
      <c r="M40" s="18"/>
    </row>
    <row r="41" spans="1:13">
      <c r="B41" s="6" t="s">
        <v>8</v>
      </c>
    </row>
    <row r="42" spans="1:13" ht="16">
      <c r="A42" s="28" t="s">
        <v>208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3">
      <c r="A43" s="13" t="s">
        <v>67</v>
      </c>
      <c r="B43" s="10" t="s">
        <v>189</v>
      </c>
      <c r="C43" s="10" t="s">
        <v>245</v>
      </c>
      <c r="D43" s="10" t="s">
        <v>207</v>
      </c>
      <c r="E43" s="10" t="s">
        <v>252</v>
      </c>
      <c r="F43" s="10" t="s">
        <v>16</v>
      </c>
      <c r="G43" s="11" t="s">
        <v>206</v>
      </c>
      <c r="H43" s="11" t="s">
        <v>188</v>
      </c>
      <c r="I43" s="12" t="s">
        <v>205</v>
      </c>
      <c r="J43" s="13"/>
      <c r="K43" s="13" t="str">
        <f>"56,5"</f>
        <v>56,5</v>
      </c>
      <c r="L43" s="13" t="str">
        <f>"31,1147"</f>
        <v>31,1147</v>
      </c>
      <c r="M43" s="10"/>
    </row>
    <row r="44" spans="1:13">
      <c r="B44" s="6" t="s">
        <v>8</v>
      </c>
    </row>
    <row r="45" spans="1:13">
      <c r="B45" s="6" t="s">
        <v>8</v>
      </c>
    </row>
    <row r="46" spans="1:13">
      <c r="B46" s="6" t="s">
        <v>8</v>
      </c>
    </row>
    <row r="47" spans="1:13" ht="18">
      <c r="B47" s="8" t="s">
        <v>7</v>
      </c>
      <c r="C47" s="8"/>
    </row>
    <row r="48" spans="1:13" ht="16">
      <c r="B48" s="22" t="s">
        <v>65</v>
      </c>
      <c r="C48" s="22"/>
    </row>
    <row r="49" spans="2:6" ht="14">
      <c r="B49" s="23"/>
      <c r="C49" s="23" t="s">
        <v>61</v>
      </c>
    </row>
    <row r="50" spans="2:6" ht="14">
      <c r="B50" s="9" t="s">
        <v>62</v>
      </c>
      <c r="C50" s="9" t="s">
        <v>63</v>
      </c>
      <c r="D50" s="9" t="s">
        <v>237</v>
      </c>
      <c r="E50" s="9" t="s">
        <v>69</v>
      </c>
      <c r="F50" s="9" t="s">
        <v>183</v>
      </c>
    </row>
    <row r="51" spans="2:6">
      <c r="B51" s="6" t="s">
        <v>37</v>
      </c>
      <c r="C51" s="6" t="s">
        <v>61</v>
      </c>
      <c r="D51" s="7" t="s">
        <v>66</v>
      </c>
      <c r="E51" s="7" t="s">
        <v>196</v>
      </c>
      <c r="F51" s="7" t="s">
        <v>195</v>
      </c>
    </row>
    <row r="52" spans="2:6">
      <c r="B52" s="6" t="s">
        <v>158</v>
      </c>
      <c r="C52" s="6" t="s">
        <v>61</v>
      </c>
      <c r="D52" s="7" t="s">
        <v>173</v>
      </c>
      <c r="E52" s="7" t="s">
        <v>194</v>
      </c>
      <c r="F52" s="7" t="s">
        <v>193</v>
      </c>
    </row>
    <row r="53" spans="2:6">
      <c r="B53" s="6" t="s">
        <v>185</v>
      </c>
      <c r="C53" s="6" t="s">
        <v>61</v>
      </c>
      <c r="D53" s="7" t="s">
        <v>170</v>
      </c>
      <c r="E53" s="7" t="s">
        <v>188</v>
      </c>
      <c r="F53" s="7" t="s">
        <v>192</v>
      </c>
    </row>
  </sheetData>
  <mergeCells count="22">
    <mergeCell ref="A42:L42"/>
    <mergeCell ref="B3:B4"/>
    <mergeCell ref="A22:L22"/>
    <mergeCell ref="A25:L25"/>
    <mergeCell ref="A30:L30"/>
    <mergeCell ref="A34:L34"/>
    <mergeCell ref="A38:L38"/>
    <mergeCell ref="A5:L5"/>
    <mergeCell ref="A8:L8"/>
    <mergeCell ref="A12:L12"/>
    <mergeCell ref="A15:L15"/>
    <mergeCell ref="A18:L18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ПЛ без экипировки</vt:lpstr>
      <vt:lpstr>WRPF Жим лежа без экип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2020-10-02T20:41:11Z</dcterms:modified>
</cp:coreProperties>
</file>