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480" yWindow="15" windowWidth="11340" windowHeight="9690" firstSheet="17" activeTab="20"/>
  </bookViews>
  <sheets>
    <sheet name="Проф. народный жим 1_2 вес" sheetId="37" r:id="rId1"/>
    <sheet name="Люб. народный жим 1_2 вес" sheetId="36" r:id="rId2"/>
    <sheet name="РЖ любители 125 кг." sheetId="34" r:id="rId3"/>
    <sheet name="РЖ любители 75 кг." sheetId="33" r:id="rId4"/>
    <sheet name="РЖ любители 55 кг." sheetId="32" r:id="rId5"/>
    <sheet name="Пауэрспорт Любители" sheetId="31" r:id="rId6"/>
    <sheet name="Бицепс Профессионалы" sheetId="30" r:id="rId7"/>
    <sheet name="Бицепс Любители" sheetId="29" r:id="rId8"/>
    <sheet name="Silver bullet" sheetId="28" r:id="rId9"/>
    <sheet name="Two handed pinch grip block" sheetId="27" r:id="rId10"/>
    <sheet name="Excalibur" sheetId="24" r:id="rId11"/>
    <sheet name="HUB" sheetId="23" r:id="rId12"/>
    <sheet name="Apollon`s Axle" sheetId="22" r:id="rId13"/>
    <sheet name="Rolling Thunder" sheetId="21" r:id="rId14"/>
    <sheet name="Силовое двоеборье Любители" sheetId="20" r:id="rId15"/>
    <sheet name="ПРО тяга б.э." sheetId="19" r:id="rId16"/>
    <sheet name="Люб. тяга б.э." sheetId="18" r:id="rId17"/>
    <sheet name="ПРО жим софт мн.петельная" sheetId="17" r:id="rId18"/>
    <sheet name="Люб. жим жим софт мн.петельная" sheetId="16" r:id="rId19"/>
    <sheet name="Люб. жим 1 петельная" sheetId="15" r:id="rId20"/>
    <sheet name="ПРО жим б.э." sheetId="14" r:id="rId21"/>
    <sheet name="Люб. жим б.э." sheetId="13" r:id="rId22"/>
    <sheet name="Люб. жим 1.слой" sheetId="12" r:id="rId23"/>
    <sheet name="ПРО Военный жим" sheetId="11" r:id="rId24"/>
    <sheet name="Люб. Военный жим" sheetId="10" r:id="rId25"/>
    <sheet name="ПРО ПЛ. мн.петельная софт" sheetId="9" r:id="rId26"/>
    <sheet name="Люб. ПЛ. мн.петельная софт" sheetId="8" r:id="rId27"/>
    <sheet name="ПРО ПЛ. б.э." sheetId="7" r:id="rId28"/>
    <sheet name="Люб. ПЛ. б.э." sheetId="6" r:id="rId29"/>
  </sheets>
  <calcPr calcId="125725" refMode="R1C1"/>
</workbook>
</file>

<file path=xl/calcChain.xml><?xml version="1.0" encoding="utf-8"?>
<calcChain xmlns="http://schemas.openxmlformats.org/spreadsheetml/2006/main">
  <c r="J6" i="37"/>
  <c r="I6"/>
  <c r="D6"/>
  <c r="J6" i="36"/>
  <c r="I6"/>
  <c r="D6"/>
  <c r="J6" i="34"/>
  <c r="I6"/>
  <c r="D6"/>
  <c r="J6" i="33"/>
  <c r="I6"/>
  <c r="D6"/>
  <c r="J6" i="32"/>
  <c r="I6"/>
  <c r="D6"/>
  <c r="P12" i="31"/>
  <c r="O12"/>
  <c r="D12"/>
  <c r="P9"/>
  <c r="O9"/>
  <c r="D9"/>
  <c r="P6"/>
  <c r="O6"/>
  <c r="D6"/>
  <c r="L6" i="30"/>
  <c r="K6"/>
  <c r="D6"/>
  <c r="L23" i="29"/>
  <c r="K23"/>
  <c r="D23"/>
  <c r="L20"/>
  <c r="K20"/>
  <c r="D20"/>
  <c r="L19"/>
  <c r="K19"/>
  <c r="D19"/>
  <c r="L16"/>
  <c r="K16"/>
  <c r="D16"/>
  <c r="L13"/>
  <c r="K13"/>
  <c r="D13"/>
  <c r="L10"/>
  <c r="K10"/>
  <c r="D10"/>
  <c r="L7"/>
  <c r="K7"/>
  <c r="D7"/>
  <c r="L6"/>
  <c r="K6"/>
  <c r="D6"/>
  <c r="R16" i="28"/>
  <c r="R13"/>
  <c r="R10"/>
  <c r="R9"/>
  <c r="R6"/>
  <c r="R20" i="27"/>
  <c r="R17"/>
  <c r="R16"/>
  <c r="R15"/>
  <c r="R12"/>
  <c r="R9"/>
  <c r="R6"/>
  <c r="R21" i="24"/>
  <c r="R18"/>
  <c r="R15"/>
  <c r="R14"/>
  <c r="R13"/>
  <c r="R12"/>
  <c r="R9"/>
  <c r="R6"/>
  <c r="R25" i="23"/>
  <c r="R22"/>
  <c r="R19"/>
  <c r="R18"/>
  <c r="R15"/>
  <c r="R14"/>
  <c r="R13"/>
  <c r="R12"/>
  <c r="R9"/>
  <c r="R6"/>
  <c r="R17" i="22"/>
  <c r="R14"/>
  <c r="R11"/>
  <c r="R10"/>
  <c r="R9"/>
  <c r="R6"/>
  <c r="R20" i="21"/>
  <c r="R17"/>
  <c r="R14"/>
  <c r="R11"/>
  <c r="R10"/>
  <c r="R9"/>
  <c r="R6"/>
  <c r="P9" i="20"/>
  <c r="O9"/>
  <c r="D9"/>
  <c r="P6"/>
  <c r="O6"/>
  <c r="D6"/>
  <c r="L10" i="19"/>
  <c r="K10"/>
  <c r="D10"/>
  <c r="L7"/>
  <c r="K7"/>
  <c r="D7"/>
  <c r="L6"/>
  <c r="K6"/>
  <c r="D6"/>
  <c r="L15" i="18"/>
  <c r="K15"/>
  <c r="D15"/>
  <c r="L12"/>
  <c r="K12"/>
  <c r="D12"/>
  <c r="L9"/>
  <c r="K9"/>
  <c r="D9"/>
  <c r="L6"/>
  <c r="K6"/>
  <c r="D6"/>
  <c r="L9" i="17"/>
  <c r="K9"/>
  <c r="D9"/>
  <c r="L6"/>
  <c r="K6"/>
  <c r="D6"/>
  <c r="L6" i="16"/>
  <c r="K6"/>
  <c r="D6"/>
  <c r="L6" i="15"/>
  <c r="K6"/>
  <c r="D6"/>
  <c r="L22" i="14"/>
  <c r="K22"/>
  <c r="D22"/>
  <c r="L19"/>
  <c r="K19"/>
  <c r="D19"/>
  <c r="L16"/>
  <c r="K16"/>
  <c r="D16"/>
  <c r="L15"/>
  <c r="K15"/>
  <c r="D15"/>
  <c r="L12"/>
  <c r="K12"/>
  <c r="D12"/>
  <c r="L9"/>
  <c r="K9"/>
  <c r="D9"/>
  <c r="L6"/>
  <c r="K6"/>
  <c r="D6"/>
  <c r="L16" i="13"/>
  <c r="K16"/>
  <c r="D16"/>
  <c r="L15"/>
  <c r="K15"/>
  <c r="D15"/>
  <c r="L12"/>
  <c r="K12"/>
  <c r="D12"/>
  <c r="L9"/>
  <c r="K9"/>
  <c r="D9"/>
  <c r="L6"/>
  <c r="K6"/>
  <c r="D6"/>
  <c r="L6" i="12"/>
  <c r="K6"/>
  <c r="D6"/>
  <c r="L9" i="11"/>
  <c r="K9"/>
  <c r="D9"/>
  <c r="L6"/>
  <c r="K6"/>
  <c r="D6"/>
  <c r="L12" i="10"/>
  <c r="K12"/>
  <c r="D12"/>
  <c r="L9"/>
  <c r="K9"/>
  <c r="D9"/>
  <c r="L6"/>
  <c r="K6"/>
  <c r="D6"/>
  <c r="T6" i="9"/>
  <c r="S6"/>
  <c r="D6"/>
  <c r="T6" i="8"/>
  <c r="S6"/>
  <c r="D6"/>
  <c r="T6" i="7"/>
  <c r="S6"/>
  <c r="D6"/>
  <c r="T9" i="6"/>
  <c r="S9"/>
  <c r="D9"/>
  <c r="T6"/>
  <c r="S6"/>
  <c r="D6"/>
</calcChain>
</file>

<file path=xl/sharedStrings.xml><?xml version="1.0" encoding="utf-8"?>
<sst xmlns="http://schemas.openxmlformats.org/spreadsheetml/2006/main" count="2623" uniqueCount="531">
  <si>
    <t>ФИО</t>
  </si>
  <si>
    <t>Жим</t>
  </si>
  <si>
    <t>Тяга</t>
  </si>
  <si>
    <t>Сумма</t>
  </si>
  <si>
    <t>Тренер</t>
  </si>
  <si>
    <t>Очки</t>
  </si>
  <si>
    <t>Команда</t>
  </si>
  <si>
    <t>Рек</t>
  </si>
  <si>
    <t>Возрастная группа
Дата рождения/Возраст</t>
  </si>
  <si>
    <t>Собственный 
Вес</t>
  </si>
  <si>
    <t>Город/Область</t>
  </si>
  <si>
    <t>Главный судья:</t>
  </si>
  <si>
    <t>Главный секретарь:</t>
  </si>
  <si>
    <t>Старший судья:</t>
  </si>
  <si>
    <t>Боковой судья:</t>
  </si>
  <si>
    <t>Секретарь:</t>
  </si>
  <si>
    <t xml:space="preserve">Абсолютный зачёт </t>
  </si>
  <si>
    <t>Кубок Восточной Европы
Любители пауэрлифтинг без экипировки
Санкт-Петербург/Санкт-Петербург 7 - 8 декабря 2019 г.</t>
  </si>
  <si>
    <t>Shv/Mel</t>
  </si>
  <si>
    <t>Приседание</t>
  </si>
  <si>
    <t>Жим лёжа</t>
  </si>
  <si>
    <t>Становая тяга</t>
  </si>
  <si>
    <t>ВЕСОВАЯ КАТЕГОРИЯ   67.5</t>
  </si>
  <si>
    <t>Афонин Владимир</t>
  </si>
  <si>
    <t>1. Афонин Владимир</t>
  </si>
  <si>
    <t>Мастера 70 - 74 (09.06.1945)/74</t>
  </si>
  <si>
    <t>66,30</t>
  </si>
  <si>
    <t xml:space="preserve">лично </t>
  </si>
  <si>
    <t xml:space="preserve">Санкт-Петербург </t>
  </si>
  <si>
    <t>100,0</t>
  </si>
  <si>
    <t>110,0</t>
  </si>
  <si>
    <t>115,0</t>
  </si>
  <si>
    <t>80,0</t>
  </si>
  <si>
    <t>85,0</t>
  </si>
  <si>
    <t>87,5</t>
  </si>
  <si>
    <t>160,0</t>
  </si>
  <si>
    <t>170,0</t>
  </si>
  <si>
    <t>175,0</t>
  </si>
  <si>
    <t xml:space="preserve"> </t>
  </si>
  <si>
    <t>ВЕСОВАЯ КАТЕГОРИЯ   100</t>
  </si>
  <si>
    <t>Зубков Александр</t>
  </si>
  <si>
    <t>1. Зубков Александр</t>
  </si>
  <si>
    <t>Мастера 40 - 44 (08.10.1978)/41</t>
  </si>
  <si>
    <t>98,50</t>
  </si>
  <si>
    <t>215,0</t>
  </si>
  <si>
    <t>220,0</t>
  </si>
  <si>
    <t>120,0</t>
  </si>
  <si>
    <t>125,0</t>
  </si>
  <si>
    <t>127,5</t>
  </si>
  <si>
    <t>195,0</t>
  </si>
  <si>
    <t>205,0</t>
  </si>
  <si>
    <t>212,5</t>
  </si>
  <si>
    <t xml:space="preserve">Мужчины </t>
  </si>
  <si>
    <t xml:space="preserve">Мастера </t>
  </si>
  <si>
    <t xml:space="preserve">ФИО </t>
  </si>
  <si>
    <t xml:space="preserve">Возрастная группа </t>
  </si>
  <si>
    <t xml:space="preserve">Весовая </t>
  </si>
  <si>
    <t xml:space="preserve">Сумма </t>
  </si>
  <si>
    <t xml:space="preserve">Shv/Mel </t>
  </si>
  <si>
    <t xml:space="preserve">Мастера 70 - 74 </t>
  </si>
  <si>
    <t>67.5</t>
  </si>
  <si>
    <t>362,5</t>
  </si>
  <si>
    <t>556,7606</t>
  </si>
  <si>
    <t xml:space="preserve">Мастера 40 - 44 </t>
  </si>
  <si>
    <t>100</t>
  </si>
  <si>
    <t>547,5</t>
  </si>
  <si>
    <t>306,3117</t>
  </si>
  <si>
    <t>Кубок Восточной Европы
ПРО пауэрлифтинг без экипировки
Санкт-Петербург/Санкт-Петербург 7 - 8 декабря 2019 г.</t>
  </si>
  <si>
    <t>Русаленко Антон</t>
  </si>
  <si>
    <t>1. Русаленко Антон</t>
  </si>
  <si>
    <t>Открытая (22.10.1987)/32</t>
  </si>
  <si>
    <t>97,75</t>
  </si>
  <si>
    <t xml:space="preserve">Фитнес Хаус </t>
  </si>
  <si>
    <t>230,0</t>
  </si>
  <si>
    <t>235,0</t>
  </si>
  <si>
    <t>165,0</t>
  </si>
  <si>
    <t>265,0</t>
  </si>
  <si>
    <t>285,0</t>
  </si>
  <si>
    <t xml:space="preserve">Открытая </t>
  </si>
  <si>
    <t>690,0</t>
  </si>
  <si>
    <t>386,2620</t>
  </si>
  <si>
    <t xml:space="preserve">Командное первенство </t>
  </si>
  <si>
    <t xml:space="preserve">Команда </t>
  </si>
  <si>
    <t xml:space="preserve">Очки </t>
  </si>
  <si>
    <t xml:space="preserve">Участники </t>
  </si>
  <si>
    <t xml:space="preserve">12(12) </t>
  </si>
  <si>
    <t xml:space="preserve">Русаленко Антон </t>
  </si>
  <si>
    <t>Кубок Восточной Европы
Любители пауэрлифтинг в многопетельной софт экипировке
Санкт-Петербург/Санкт-Петербург 7 - 8 декабря 2019 г.</t>
  </si>
  <si>
    <t>Черепанов Владимир</t>
  </si>
  <si>
    <t>1. Черепанов Владимир</t>
  </si>
  <si>
    <t>Открытая (04.04.1989)/30</t>
  </si>
  <si>
    <t>99,40</t>
  </si>
  <si>
    <t>242,5</t>
  </si>
  <si>
    <t>270,0</t>
  </si>
  <si>
    <t>280,0</t>
  </si>
  <si>
    <t>720,0</t>
  </si>
  <si>
    <t>399,9600</t>
  </si>
  <si>
    <t>Кубок Восточной Европы
ПРО пауэрлифтинг в многопетельной софт экипировке
Санкт-Петербург/Санкт-Петербург 7 - 8 декабря 2019 г.</t>
  </si>
  <si>
    <t>ВЕСОВАЯ КАТЕГОРИЯ   110</t>
  </si>
  <si>
    <t>Лучинский Сергей</t>
  </si>
  <si>
    <t>1. Лучинский Сергей</t>
  </si>
  <si>
    <t>Открытая (12.11.1981)/38</t>
  </si>
  <si>
    <t>101,10</t>
  </si>
  <si>
    <t>240,0</t>
  </si>
  <si>
    <t>250,0</t>
  </si>
  <si>
    <t>260,0</t>
  </si>
  <si>
    <t>300,0</t>
  </si>
  <si>
    <t>110</t>
  </si>
  <si>
    <t>790,0</t>
  </si>
  <si>
    <t>435,6850</t>
  </si>
  <si>
    <t>Кубок Восточной Европы
Любители военный жим
Санкт-Петербург/Санкт-Петербург 7 - 8 декабря 2019 г.</t>
  </si>
  <si>
    <t>ВЕСОВАЯ КАТЕГОРИЯ   75</t>
  </si>
  <si>
    <t>Томинг Сергей</t>
  </si>
  <si>
    <t>1. Томинг Сергей</t>
  </si>
  <si>
    <t>Мастера 50 - 54 (09.12.1968)/50</t>
  </si>
  <si>
    <t>72,90</t>
  </si>
  <si>
    <t>117,5</t>
  </si>
  <si>
    <t>122,5</t>
  </si>
  <si>
    <t>ВЕСОВАЯ КАТЕГОРИЯ   90</t>
  </si>
  <si>
    <t>Лузин Сергей</t>
  </si>
  <si>
    <t>1. Лузин Сергей</t>
  </si>
  <si>
    <t>Мастера 65 - 69 (30.04.1954)/65</t>
  </si>
  <si>
    <t>87,75</t>
  </si>
  <si>
    <t xml:space="preserve">Стальное Звено </t>
  </si>
  <si>
    <t xml:space="preserve">Пермь/Пермский край </t>
  </si>
  <si>
    <t xml:space="preserve">Гуляев Александр </t>
  </si>
  <si>
    <t>Козанков Максим</t>
  </si>
  <si>
    <t>1. Козанков Максим</t>
  </si>
  <si>
    <t>Открытая (02.02.1984)/35</t>
  </si>
  <si>
    <t>107,05</t>
  </si>
  <si>
    <t xml:space="preserve">РООсФИс </t>
  </si>
  <si>
    <t>145,0</t>
  </si>
  <si>
    <t>155,0</t>
  </si>
  <si>
    <t xml:space="preserve">Маркитантов Василий </t>
  </si>
  <si>
    <t>78,3652</t>
  </si>
  <si>
    <t xml:space="preserve">Мастера 65 - 69 </t>
  </si>
  <si>
    <t>90</t>
  </si>
  <si>
    <t>136,9728</t>
  </si>
  <si>
    <t xml:space="preserve">Мастера 50 - 54 </t>
  </si>
  <si>
    <t>75</t>
  </si>
  <si>
    <t>93,6814</t>
  </si>
  <si>
    <t xml:space="preserve">Козанков Максим </t>
  </si>
  <si>
    <t xml:space="preserve">Томинг Сергей </t>
  </si>
  <si>
    <t xml:space="preserve">Лузин Сергей </t>
  </si>
  <si>
    <t>Результат</t>
  </si>
  <si>
    <t>Кубок Восточной Европы
ПРО военный жим
Санкт-Петербург/Санкт-Петербург 7 - 8 декабря 2019 г.</t>
  </si>
  <si>
    <t>ВЕСОВАЯ КАТЕГОРИЯ   125</t>
  </si>
  <si>
    <t>Лаппалайнен Дмитрий</t>
  </si>
  <si>
    <t>1. Лаппалайнен Дмитрий</t>
  </si>
  <si>
    <t>Открытая (01.06.1989)/30</t>
  </si>
  <si>
    <t>115,70</t>
  </si>
  <si>
    <t xml:space="preserve">Рекорд </t>
  </si>
  <si>
    <t xml:space="preserve">Гатчина/Ленинградская область </t>
  </si>
  <si>
    <t>217,5</t>
  </si>
  <si>
    <t>222,5</t>
  </si>
  <si>
    <t>225,0</t>
  </si>
  <si>
    <t>125</t>
  </si>
  <si>
    <t>118,1030</t>
  </si>
  <si>
    <t xml:space="preserve">Лаппалайнен Дмитрий </t>
  </si>
  <si>
    <t>Кубок Восточной Европы
Любители жим лежа в однослойной экипировке
Санкт-Петербург/Санкт-Петербург 7 - 8 декабря 2019 г.</t>
  </si>
  <si>
    <t>ВЕСОВАЯ КАТЕГОРИЯ   82.5</t>
  </si>
  <si>
    <t>Бердникова Екатерина</t>
  </si>
  <si>
    <t>1. Бердникова Екатерина</t>
  </si>
  <si>
    <t>Открытая (15.08.1993)/26</t>
  </si>
  <si>
    <t>80,15</t>
  </si>
  <si>
    <t xml:space="preserve">Челябинск/Челябинская область </t>
  </si>
  <si>
    <t xml:space="preserve">Филь Владимир </t>
  </si>
  <si>
    <t xml:space="preserve">Женщины </t>
  </si>
  <si>
    <t>82.5</t>
  </si>
  <si>
    <t>68,7900</t>
  </si>
  <si>
    <t>Кубок Восточной Европы
Любители жим лежа без экипировки
Санкт-Петербург/Санкт-Петербург 7 - 8 декабря 2019 г.</t>
  </si>
  <si>
    <t>Лаппалайнен Ольга</t>
  </si>
  <si>
    <t>1. Лаппалайнен Ольга</t>
  </si>
  <si>
    <t>Юниорки 20 - 23 (13.08.1997)/22</t>
  </si>
  <si>
    <t>67,05</t>
  </si>
  <si>
    <t>67,5</t>
  </si>
  <si>
    <t>72,5</t>
  </si>
  <si>
    <t>75,0</t>
  </si>
  <si>
    <t>Моисеенко Юрий</t>
  </si>
  <si>
    <t>1. Моисеенко Юрий</t>
  </si>
  <si>
    <t>Открытая (15.03.1994)/25</t>
  </si>
  <si>
    <t>104,70</t>
  </si>
  <si>
    <t>167,5</t>
  </si>
  <si>
    <t>Иванов Михаиил</t>
  </si>
  <si>
    <t>1. Иванов Михаиил</t>
  </si>
  <si>
    <t>Открытая (02.07.1976)/43</t>
  </si>
  <si>
    <t>115,25</t>
  </si>
  <si>
    <t>172,5</t>
  </si>
  <si>
    <t xml:space="preserve">Таранухин Георгий Юриевич </t>
  </si>
  <si>
    <t>Печикин Александр</t>
  </si>
  <si>
    <t>2. Печикин Александр</t>
  </si>
  <si>
    <t>Открытая (09.05.1984)/35</t>
  </si>
  <si>
    <t>121,35</t>
  </si>
  <si>
    <t>157,5</t>
  </si>
  <si>
    <t xml:space="preserve">Огрызько Наталья </t>
  </si>
  <si>
    <t xml:space="preserve">Юниорки </t>
  </si>
  <si>
    <t xml:space="preserve">Юниоры 20 - 23 </t>
  </si>
  <si>
    <t>59,3653</t>
  </si>
  <si>
    <t>92,9512</t>
  </si>
  <si>
    <t>91,1703</t>
  </si>
  <si>
    <t>82,7899</t>
  </si>
  <si>
    <t>142,6800</t>
  </si>
  <si>
    <t xml:space="preserve">33(12+12+9) </t>
  </si>
  <si>
    <t xml:space="preserve">Иванов Михаиил, Моисеенко Юрий, Печикин Александр </t>
  </si>
  <si>
    <t xml:space="preserve">Лаппалайнен Ольга </t>
  </si>
  <si>
    <t>Кубок Восточной Европы
ПРО жим лежа без экипировки
Санкт-Петербург/Санкт-Петербург 7 - 8 декабря 2019 г.</t>
  </si>
  <si>
    <t>Казанина Юлия</t>
  </si>
  <si>
    <t>1. Казанина Юлия</t>
  </si>
  <si>
    <t>Открытая (28.04.1984)/35</t>
  </si>
  <si>
    <t>82,50</t>
  </si>
  <si>
    <t xml:space="preserve">Top gym </t>
  </si>
  <si>
    <t>30,0</t>
  </si>
  <si>
    <t>35,0</t>
  </si>
  <si>
    <t>40,0</t>
  </si>
  <si>
    <t xml:space="preserve">Гришеленок Станислав </t>
  </si>
  <si>
    <t>Маркитантов Василий</t>
  </si>
  <si>
    <t>1. Маркитантов Василий</t>
  </si>
  <si>
    <t>Открытая (21.02.1980)/39</t>
  </si>
  <si>
    <t>108,70</t>
  </si>
  <si>
    <t>210,0</t>
  </si>
  <si>
    <t>Кононов Дмитрий</t>
  </si>
  <si>
    <t>1. Кононов Дмитрий</t>
  </si>
  <si>
    <t>Мастера 45 - 49 (25.07.1974)/45</t>
  </si>
  <si>
    <t>106,45</t>
  </si>
  <si>
    <t>150,0</t>
  </si>
  <si>
    <t>162,5</t>
  </si>
  <si>
    <t xml:space="preserve">Грахов Юлий </t>
  </si>
  <si>
    <t>Пешков Андрей</t>
  </si>
  <si>
    <t>1. Пешков Андрей</t>
  </si>
  <si>
    <t>Мастера 55 - 59 (05.11.1963)/56</t>
  </si>
  <si>
    <t>122,10</t>
  </si>
  <si>
    <t>190,0</t>
  </si>
  <si>
    <t>200,0</t>
  </si>
  <si>
    <t>ВЕСОВАЯ КАТЕГОРИЯ   140</t>
  </si>
  <si>
    <t>Михайлов Роман</t>
  </si>
  <si>
    <t>1. Михайлов Роман</t>
  </si>
  <si>
    <t>Мастера 40 - 44 (16.03.1976)/43</t>
  </si>
  <si>
    <t>130,80</t>
  </si>
  <si>
    <t xml:space="preserve">Иванов Михаил </t>
  </si>
  <si>
    <t>23,5690</t>
  </si>
  <si>
    <t>118,3820</t>
  </si>
  <si>
    <t>97,9650</t>
  </si>
  <si>
    <t xml:space="preserve">Мастера 55 - 59 </t>
  </si>
  <si>
    <t>146,3405</t>
  </si>
  <si>
    <t xml:space="preserve">Мастера 45 - 49 </t>
  </si>
  <si>
    <t>92,1919</t>
  </si>
  <si>
    <t>140</t>
  </si>
  <si>
    <t>81,1104</t>
  </si>
  <si>
    <t xml:space="preserve">48(12+12+12+12) </t>
  </si>
  <si>
    <t xml:space="preserve">Пешков Андрей, Михайлов Роман, Кононов Дмитрий, Маркитантов Василий </t>
  </si>
  <si>
    <t xml:space="preserve">Казанина Юлия </t>
  </si>
  <si>
    <t>Кубок Восточной Европы
Любители жим лежа в Софт экипировка однопетельная
Санкт-Петербург/Санкт-Петербург 7 - 8 декабря 2019 г.</t>
  </si>
  <si>
    <t>Удачин Сергей</t>
  </si>
  <si>
    <t>1. Удачин Сергей</t>
  </si>
  <si>
    <t>Открытая (19.06.1987)/32</t>
  </si>
  <si>
    <t>88,30</t>
  </si>
  <si>
    <t xml:space="preserve">Боровичи/Новгородская область </t>
  </si>
  <si>
    <t>115,4790</t>
  </si>
  <si>
    <t>Кубок Восточной Европы
Любители жим лежа в Софт экипировка многопетельная
Санкт-Петербург/Санкт-Петербург 7 - 8 декабря 2019 г.</t>
  </si>
  <si>
    <t>Хохлов Сергей</t>
  </si>
  <si>
    <t>1. Хохлов Сергей</t>
  </si>
  <si>
    <t>Открытая (12.06.1982)/37</t>
  </si>
  <si>
    <t>98,40</t>
  </si>
  <si>
    <t xml:space="preserve">Лучинский Сергей </t>
  </si>
  <si>
    <t>92,0865</t>
  </si>
  <si>
    <t>Кубок Восточной Европы
ПРО жим лежа в Софт экипировка многопетельная
Санкт-Петербург/Санкт-Петербург 7 - 8 декабря 2019 г.</t>
  </si>
  <si>
    <t>Алтухов Александр</t>
  </si>
  <si>
    <t>1. Алтухов Александр</t>
  </si>
  <si>
    <t>Открытая (31.03.1989)/30</t>
  </si>
  <si>
    <t>105,30</t>
  </si>
  <si>
    <t>-. Вдовенко Василий</t>
  </si>
  <si>
    <t>Открытая (04.09.1987)/32</t>
  </si>
  <si>
    <t>122,35</t>
  </si>
  <si>
    <t xml:space="preserve">Кемерово/Кемеровская область </t>
  </si>
  <si>
    <t>310,0</t>
  </si>
  <si>
    <t>330,0</t>
  </si>
  <si>
    <t>124,9360</t>
  </si>
  <si>
    <t xml:space="preserve">Алтухов Александр </t>
  </si>
  <si>
    <t>Кубок Восточной Европы
Любители становая тяга без экипировки
Санкт-Петербург/Санкт-Петербург 7 - 8 декабря 2019 г.</t>
  </si>
  <si>
    <t>ВЕСОВАЯ КАТЕГОРИЯ   56</t>
  </si>
  <si>
    <t>Гапонова Евгения</t>
  </si>
  <si>
    <t>1. Гапонова Евгения</t>
  </si>
  <si>
    <t>Открытая (01.02.1990)/29</t>
  </si>
  <si>
    <t>56,00</t>
  </si>
  <si>
    <t>107,5</t>
  </si>
  <si>
    <t>130,0</t>
  </si>
  <si>
    <t>137,5</t>
  </si>
  <si>
    <t>ВЕСОВАЯ КАТЕГОРИЯ   60</t>
  </si>
  <si>
    <t>Сафронов Павел</t>
  </si>
  <si>
    <t>1. Сафронов Павел</t>
  </si>
  <si>
    <t>Открытая (08.04.1989)/30</t>
  </si>
  <si>
    <t>57,70</t>
  </si>
  <si>
    <t>180,0</t>
  </si>
  <si>
    <t>108,8363</t>
  </si>
  <si>
    <t>56</t>
  </si>
  <si>
    <t>91,2400</t>
  </si>
  <si>
    <t>60</t>
  </si>
  <si>
    <t>152,4240</t>
  </si>
  <si>
    <t>268,7810</t>
  </si>
  <si>
    <t xml:space="preserve">Сафронов Павел </t>
  </si>
  <si>
    <t>Кубок Восточной Европы
ПРО становая тяга без экипировки
Санкт-Петербург/Санкт-Петербург 7 - 8 декабря 2019 г.</t>
  </si>
  <si>
    <t>Пасынков Александр</t>
  </si>
  <si>
    <t>1. Пасынков Александр</t>
  </si>
  <si>
    <t>Мастера 45 - 49 (21.11.1973)/46</t>
  </si>
  <si>
    <t>86,95</t>
  </si>
  <si>
    <t xml:space="preserve">Васильев Алексей </t>
  </si>
  <si>
    <t>Михайлов Александр</t>
  </si>
  <si>
    <t>1. Михайлов Александр</t>
  </si>
  <si>
    <t>Мастера 60 - 64 (09.12.1958)/60</t>
  </si>
  <si>
    <t>88,40</t>
  </si>
  <si>
    <t>140,0</t>
  </si>
  <si>
    <t>159,5430</t>
  </si>
  <si>
    <t>150,2266</t>
  </si>
  <si>
    <t xml:space="preserve">Мастера 60 - 64 </t>
  </si>
  <si>
    <t>136,2915</t>
  </si>
  <si>
    <t xml:space="preserve">24(12+12) </t>
  </si>
  <si>
    <t xml:space="preserve">Михайлов Александр, Пасынков Александр </t>
  </si>
  <si>
    <t>Кубок Восточной Европы
Силовое двоеборье любители
Санкт-Петербург/Санкт-Петербург 7 - 8 декабря 2019 г.</t>
  </si>
  <si>
    <t>Северова Александра</t>
  </si>
  <si>
    <t>-. Северова Александра</t>
  </si>
  <si>
    <t>Открытая (22.06.1981)/38</t>
  </si>
  <si>
    <t>56,80</t>
  </si>
  <si>
    <t>52,5</t>
  </si>
  <si>
    <t>92,5</t>
  </si>
  <si>
    <t>Артемьева Ксения</t>
  </si>
  <si>
    <t>1. Артемьева Ксения</t>
  </si>
  <si>
    <t>Открытая (21.04.1988)/31</t>
  </si>
  <si>
    <t>52,65</t>
  </si>
  <si>
    <t>45,0</t>
  </si>
  <si>
    <t>47,5</t>
  </si>
  <si>
    <t>50,0</t>
  </si>
  <si>
    <t>95,0</t>
  </si>
  <si>
    <t>97,5</t>
  </si>
  <si>
    <t>147,5</t>
  </si>
  <si>
    <t>138,3329</t>
  </si>
  <si>
    <t xml:space="preserve">Артемьева Ксения </t>
  </si>
  <si>
    <t>Кубок Восточной Европы
тяга «Rolling Thunder»
Санкт-Петербург/Санкт-Петербург 7 - 8 декабря 2019 г.</t>
  </si>
  <si>
    <t>ВЕСОВАЯ КАТЕГОРИЯ   70</t>
  </si>
  <si>
    <t>Открытая (13.08.1997)/22</t>
  </si>
  <si>
    <t>67,10</t>
  </si>
  <si>
    <t>37,5</t>
  </si>
  <si>
    <t>Плаксин Илья</t>
  </si>
  <si>
    <t>1. Плаксин Илья</t>
  </si>
  <si>
    <t>Юниоры (05.12.2002)/17</t>
  </si>
  <si>
    <t>84,70</t>
  </si>
  <si>
    <t>55,0</t>
  </si>
  <si>
    <t>60,0</t>
  </si>
  <si>
    <t>65,0</t>
  </si>
  <si>
    <t>Семенов Георгий</t>
  </si>
  <si>
    <t>Юниоры (02.04.1998)/21</t>
  </si>
  <si>
    <t>75,60</t>
  </si>
  <si>
    <t>Кузьмин Роман</t>
  </si>
  <si>
    <t>1. Кузьмин Роман</t>
  </si>
  <si>
    <t>Открытая (30.10.1981)/38</t>
  </si>
  <si>
    <t>86,10</t>
  </si>
  <si>
    <t>Дудырев Александр</t>
  </si>
  <si>
    <t>1. Дудырев Александр</t>
  </si>
  <si>
    <t>Мастера 40+ (11.03.1957)/62</t>
  </si>
  <si>
    <t>95,30</t>
  </si>
  <si>
    <t>ВЕСОВАЯ КАТЕГОРИЯ   90+</t>
  </si>
  <si>
    <t>Катавилов Мирон</t>
  </si>
  <si>
    <t>1. Катавилов Мирон</t>
  </si>
  <si>
    <t>Юниоры (09.03.2000)/19</t>
  </si>
  <si>
    <t>107,20</t>
  </si>
  <si>
    <t>70,0</t>
  </si>
  <si>
    <t>70</t>
  </si>
  <si>
    <t xml:space="preserve">Юниоры </t>
  </si>
  <si>
    <t>90+</t>
  </si>
  <si>
    <t xml:space="preserve">Мастера 40+ </t>
  </si>
  <si>
    <t xml:space="preserve">69(12+12+12+9+12+12) </t>
  </si>
  <si>
    <t xml:space="preserve">Плаксин Илья, Кузьмин Роман, Катавилов Мирон, Семенов Георгий, Лаппалайнен Ольга, Лаппалайнен Дмитрий </t>
  </si>
  <si>
    <t xml:space="preserve">Дудырев Александр </t>
  </si>
  <si>
    <t>Кубок Восточной Европы
тяга «Apollon`s Axle»
Санкт-Петербург/Санкт-Петербург 7 - 8 декабря 2019 г.</t>
  </si>
  <si>
    <t>90,0</t>
  </si>
  <si>
    <t>135,0</t>
  </si>
  <si>
    <t>Кубок Восточной Европы
тяга «HUB»
Санкт-Петербург/Санкт-Петербург 7 - 8 декабря 2019 г.</t>
  </si>
  <si>
    <t>10,0</t>
  </si>
  <si>
    <t>15,0</t>
  </si>
  <si>
    <t>18,8</t>
  </si>
  <si>
    <t>20,0</t>
  </si>
  <si>
    <t>ВЕСОВАЯ КАТЕГОРИЯ   80</t>
  </si>
  <si>
    <t>Еганов Сергей</t>
  </si>
  <si>
    <t>1. Еганов Сергей</t>
  </si>
  <si>
    <t>Открытая (28.08.1984)/35</t>
  </si>
  <si>
    <t>79,20</t>
  </si>
  <si>
    <t>22,5</t>
  </si>
  <si>
    <t>25,0</t>
  </si>
  <si>
    <t>32,5</t>
  </si>
  <si>
    <t>33,8</t>
  </si>
  <si>
    <t xml:space="preserve">Еганова Ирина Владимировна </t>
  </si>
  <si>
    <t>1. Семенов Георгий</t>
  </si>
  <si>
    <t>17,5</t>
  </si>
  <si>
    <t>27,5</t>
  </si>
  <si>
    <t>Грахов Юлий</t>
  </si>
  <si>
    <t>1. Грахов Юлий</t>
  </si>
  <si>
    <t>Мастера 40+ (17.08.1963)/56</t>
  </si>
  <si>
    <t>21,0</t>
  </si>
  <si>
    <t>23,8</t>
  </si>
  <si>
    <t>Васильев Алексей</t>
  </si>
  <si>
    <t>1. Васильев Алексей</t>
  </si>
  <si>
    <t>Открытая (07.05.1971)/48</t>
  </si>
  <si>
    <t>97,40</t>
  </si>
  <si>
    <t>Мастера 40+ (07.05.1971)/48</t>
  </si>
  <si>
    <t>12,5</t>
  </si>
  <si>
    <t>80</t>
  </si>
  <si>
    <t xml:space="preserve">69(9+12+12+12+12+12) </t>
  </si>
  <si>
    <t xml:space="preserve">Грахов Юлий, Еганов Сергей, Васильев Алексей, Васильев Алексей </t>
  </si>
  <si>
    <t>Кубок Восточной Европы
тяга «Excalibur»
Санкт-Петербург/Санкт-Петербург 7 - 8 декабря 2019 г.</t>
  </si>
  <si>
    <t>Дятел Наталия</t>
  </si>
  <si>
    <t>1. Дятел Наталия</t>
  </si>
  <si>
    <t>Открытая (20.03.1988)/31</t>
  </si>
  <si>
    <t>70,50</t>
  </si>
  <si>
    <t>57,5</t>
  </si>
  <si>
    <t>62,5</t>
  </si>
  <si>
    <t>Мастера 40+ (21.11.1973)/46</t>
  </si>
  <si>
    <t>87,00</t>
  </si>
  <si>
    <t>102,5</t>
  </si>
  <si>
    <t>105,0</t>
  </si>
  <si>
    <t>77,5</t>
  </si>
  <si>
    <t xml:space="preserve">Дятел Наталия, Пасынков Александр </t>
  </si>
  <si>
    <t>Кубок Восточной Европы
тяга «Двуручный блок»
Санкт-Петербург/Санкт-Петербург 7 - 8 декабря 2019 г.</t>
  </si>
  <si>
    <t>36,0</t>
  </si>
  <si>
    <t>41,0</t>
  </si>
  <si>
    <t>43,0</t>
  </si>
  <si>
    <t>46,0</t>
  </si>
  <si>
    <t>48,5</t>
  </si>
  <si>
    <t>63,5</t>
  </si>
  <si>
    <t>68,5</t>
  </si>
  <si>
    <t>73,5</t>
  </si>
  <si>
    <t>76,0</t>
  </si>
  <si>
    <t>49,0</t>
  </si>
  <si>
    <t>51,5</t>
  </si>
  <si>
    <t>54,0</t>
  </si>
  <si>
    <t>56,5</t>
  </si>
  <si>
    <t>83,5</t>
  </si>
  <si>
    <t xml:space="preserve">72(12+12+12+12+12+12) </t>
  </si>
  <si>
    <t xml:space="preserve">Грахов Юлий, Дятел Наталия </t>
  </si>
  <si>
    <t>Кубок Восточной Европы
«Серебряная пуля»
Санкт-Петербург/Санкт-Петербург 7 - 8 декабря 2019 г.</t>
  </si>
  <si>
    <t>31,0</t>
  </si>
  <si>
    <t>13,0</t>
  </si>
  <si>
    <t>19,0</t>
  </si>
  <si>
    <t xml:space="preserve">60(12+12+12+12+12) </t>
  </si>
  <si>
    <t xml:space="preserve">Плаксин Илья, Кузьмин Роман, Катавилов Мирон, Семенов Георгий, Лаппалайнен Дмитрий </t>
  </si>
  <si>
    <t>Кубок Восточной Европы
Одиночный подъём штанги на бицепс Любители
Санкт-Петербург/Санкт-Петербург 7 - 8 декабря 2019 г.</t>
  </si>
  <si>
    <t>Подъем на бицепс</t>
  </si>
  <si>
    <t>Охват Ксения</t>
  </si>
  <si>
    <t>1. Охват Ксения</t>
  </si>
  <si>
    <t>Открытая (13.12.1983)/35</t>
  </si>
  <si>
    <t>66,15</t>
  </si>
  <si>
    <t>Смирнова Анна</t>
  </si>
  <si>
    <t>1. Смирнова Анна</t>
  </si>
  <si>
    <t>Открытая (12.06.1995)/24</t>
  </si>
  <si>
    <t>59,20</t>
  </si>
  <si>
    <t>Попов Александр</t>
  </si>
  <si>
    <t>1. Попов Александр</t>
  </si>
  <si>
    <t>Открытая (05.11.1989)/30</t>
  </si>
  <si>
    <t>81,65</t>
  </si>
  <si>
    <t xml:space="preserve">Попов Роман </t>
  </si>
  <si>
    <t>107,50</t>
  </si>
  <si>
    <t>82,5</t>
  </si>
  <si>
    <t>Косолапкин Геннадий</t>
  </si>
  <si>
    <t>1. Косолапкин Геннадий</t>
  </si>
  <si>
    <t>Мастера 50 - 54 (04.12.1967)/52</t>
  </si>
  <si>
    <t>27,7038</t>
  </si>
  <si>
    <t>23,7840</t>
  </si>
  <si>
    <t>44,5335</t>
  </si>
  <si>
    <t>42,4920</t>
  </si>
  <si>
    <t>41,4540</t>
  </si>
  <si>
    <t>38,9875</t>
  </si>
  <si>
    <t>24,7260</t>
  </si>
  <si>
    <t>44,4190</t>
  </si>
  <si>
    <t xml:space="preserve">36(12+12+12) </t>
  </si>
  <si>
    <t xml:space="preserve">Охват Ксения, Смирнова Анна, Лаппалайнен Ольга </t>
  </si>
  <si>
    <t xml:space="preserve">Иванов Михаиил, Козанков Максим </t>
  </si>
  <si>
    <t>Кубок Восточной Европы
Одиночный подъём штанги на бицепс Профессионалы
Санкт-Петербург/Санкт-Петербург 7 - 8 декабря 2019 г.</t>
  </si>
  <si>
    <t>49,0990</t>
  </si>
  <si>
    <t>Кубок Восточной Европы
Пауэрспорт Любители
Санкт-Петербург/Санкт-Петербург 7 - 8 декабря 2019 г.</t>
  </si>
  <si>
    <t>Жим стоя</t>
  </si>
  <si>
    <t>1. Северова Александра</t>
  </si>
  <si>
    <t>Кузнецов Дмитрий</t>
  </si>
  <si>
    <t>1. Кузнецов Дмитрий</t>
  </si>
  <si>
    <t>Открытая (27.07.1983)/36</t>
  </si>
  <si>
    <t>73,80</t>
  </si>
  <si>
    <t>Попов Вячеслав</t>
  </si>
  <si>
    <t>1. Попов Вячеслав</t>
  </si>
  <si>
    <t>Открытая (17.03.1985)/34</t>
  </si>
  <si>
    <t xml:space="preserve">Тыдыков Михаил </t>
  </si>
  <si>
    <t>58,5813</t>
  </si>
  <si>
    <t>87,4900</t>
  </si>
  <si>
    <t>77,2850</t>
  </si>
  <si>
    <t xml:space="preserve">Кузнецов Дмитрий, Северова Александра </t>
  </si>
  <si>
    <t>Ккубок Восточной Европы
Русский жим любители 55 кг.
Санкт-Петербург/Санкт-Петербург 7 - 8 декабря 2019 г.</t>
  </si>
  <si>
    <t>Атлетизм</t>
  </si>
  <si>
    <t>Русский жим</t>
  </si>
  <si>
    <t>ВЕСОВАЯ КАТЕГОРИЯ   All</t>
  </si>
  <si>
    <t>Ткачук Вадим</t>
  </si>
  <si>
    <t>1. Ткачук Вадим</t>
  </si>
  <si>
    <t>Открытая (14.06.1990)/29</t>
  </si>
  <si>
    <t>80,50</t>
  </si>
  <si>
    <t>71,0</t>
  </si>
  <si>
    <t xml:space="preserve">Суший Илья </t>
  </si>
  <si>
    <t xml:space="preserve">Атлетизм </t>
  </si>
  <si>
    <t>All</t>
  </si>
  <si>
    <t>3905,0</t>
  </si>
  <si>
    <t>48,5093</t>
  </si>
  <si>
    <t>Вес</t>
  </si>
  <si>
    <t>Повторы</t>
  </si>
  <si>
    <t>Тоннаж</t>
  </si>
  <si>
    <t>Ккубок Восточной Европы
Русский жим любители 75 кг.
Санкт-Петербург/Санкт-Петербург 7 - 8 декабря 2019 г.</t>
  </si>
  <si>
    <t>1875,0</t>
  </si>
  <si>
    <t>22,9638</t>
  </si>
  <si>
    <t>Ккубок Восточной Европы
Русский жим любители 125 кг.
Санкт-Петербург/Санкт-Петербург 7 - 8 декабря 2019 г.</t>
  </si>
  <si>
    <t>17,0</t>
  </si>
  <si>
    <t>2125,0</t>
  </si>
  <si>
    <t>24,0656</t>
  </si>
  <si>
    <t>Кубок Восточной Европы
Любители народный жим (1/2 вес)
Санкт-Петербург/Санкт-Петербург 7 - 8 декабря 2019 г.</t>
  </si>
  <si>
    <t>НАП Н.Ж.</t>
  </si>
  <si>
    <t>Народный жим</t>
  </si>
  <si>
    <t>56,0</t>
  </si>
  <si>
    <t xml:space="preserve">НАП Н.Ж. </t>
  </si>
  <si>
    <t>2520,0</t>
  </si>
  <si>
    <t>1844,6400</t>
  </si>
  <si>
    <t>Кубок Восточной Европы
Профессионалы народный жим (1/2 вес)
Санкт-Петербург/Санкт-Петербург 7 - 8 декабря 2019 г.</t>
  </si>
  <si>
    <t>Назаренко А.Н.</t>
  </si>
  <si>
    <t>Огрызько Н.Ю.</t>
  </si>
  <si>
    <t>Маркитантов В.</t>
  </si>
  <si>
    <t>Дятел Н.</t>
  </si>
  <si>
    <t>Леменовская Е.В.</t>
  </si>
  <si>
    <t>Секунд</t>
  </si>
  <si>
    <t>Время</t>
  </si>
  <si>
    <t>88,5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</si>
</sst>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24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i/>
      <sz val="12"/>
      <name val="Arial Cyr"/>
      <charset val="204"/>
    </font>
    <font>
      <strike/>
      <sz val="10"/>
      <name val="Arial Cyr"/>
      <charset val="204"/>
    </font>
    <font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49" fontId="0" fillId="0" borderId="13" xfId="0" applyNumberFormat="1" applyFont="1" applyFill="1" applyBorder="1" applyAlignment="1">
      <alignment horizontal="left"/>
    </xf>
    <xf numFmtId="49" fontId="0" fillId="0" borderId="13" xfId="0" applyNumberFormat="1" applyFont="1" applyFill="1" applyBorder="1" applyAlignment="1">
      <alignment horizontal="center"/>
    </xf>
    <xf numFmtId="49" fontId="7" fillId="0" borderId="13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 indent="1"/>
    </xf>
    <xf numFmtId="49" fontId="8" fillId="0" borderId="0" xfId="0" applyNumberFormat="1" applyFont="1" applyFill="1" applyBorder="1" applyAlignment="1">
      <alignment horizontal="left" indent="1"/>
    </xf>
    <xf numFmtId="49" fontId="8" fillId="0" borderId="0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/>
    </xf>
    <xf numFmtId="49" fontId="0" fillId="0" borderId="14" xfId="0" applyNumberFormat="1" applyFont="1" applyFill="1" applyBorder="1" applyAlignment="1">
      <alignment horizontal="left"/>
    </xf>
    <xf numFmtId="49" fontId="7" fillId="0" borderId="14" xfId="0" applyNumberFormat="1" applyFont="1" applyFill="1" applyBorder="1" applyAlignment="1">
      <alignment horizontal="center"/>
    </xf>
    <xf numFmtId="49" fontId="0" fillId="0" borderId="14" xfId="0" applyNumberFormat="1" applyFont="1" applyFill="1" applyBorder="1" applyAlignment="1">
      <alignment horizontal="center"/>
    </xf>
    <xf numFmtId="49" fontId="0" fillId="0" borderId="15" xfId="0" applyNumberFormat="1" applyFont="1" applyFill="1" applyBorder="1" applyAlignment="1">
      <alignment horizontal="left"/>
    </xf>
    <xf numFmtId="49" fontId="7" fillId="0" borderId="15" xfId="0" applyNumberFormat="1" applyFont="1" applyFill="1" applyBorder="1" applyAlignment="1">
      <alignment horizont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6" xfId="0" applyNumberFormat="1" applyFont="1" applyFill="1" applyBorder="1" applyAlignment="1">
      <alignment horizontal="left"/>
    </xf>
    <xf numFmtId="49" fontId="0" fillId="0" borderId="16" xfId="0" applyNumberFormat="1" applyFont="1" applyFill="1" applyBorder="1" applyAlignment="1">
      <alignment horizontal="center"/>
    </xf>
    <xf numFmtId="49" fontId="7" fillId="0" borderId="16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1" fontId="0" fillId="0" borderId="13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49" fontId="0" fillId="0" borderId="16" xfId="0" applyNumberForma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/>
    </xf>
    <xf numFmtId="49" fontId="0" fillId="0" borderId="13" xfId="0" applyNumberFormat="1" applyFill="1" applyBorder="1" applyAlignment="1">
      <alignment horizontal="center"/>
    </xf>
    <xf numFmtId="49" fontId="0" fillId="0" borderId="13" xfId="0" applyNumberForma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activeCell="B12" sqref="B12"/>
    </sheetView>
  </sheetViews>
  <sheetFormatPr defaultRowHeight="12.75"/>
  <cols>
    <col min="1" max="1" width="31.85546875" style="4" bestFit="1" customWidth="1"/>
    <col min="2" max="2" width="28.5703125" style="4" bestFit="1" customWidth="1"/>
    <col min="3" max="3" width="13.42578125" style="4" bestFit="1" customWidth="1"/>
    <col min="4" max="4" width="10.7109375" style="4" bestFit="1" customWidth="1"/>
    <col min="5" max="5" width="22.7109375" style="4" bestFit="1" customWidth="1"/>
    <col min="6" max="6" width="20.85546875" style="4" bestFit="1" customWidth="1"/>
    <col min="7" max="7" width="4.5703125" style="3" bestFit="1" customWidth="1"/>
    <col min="8" max="8" width="4.5703125" style="28" bestFit="1" customWidth="1"/>
    <col min="9" max="9" width="7.85546875" style="4" bestFit="1" customWidth="1"/>
    <col min="10" max="10" width="9.5703125" style="3" bestFit="1" customWidth="1"/>
    <col min="11" max="11" width="17.7109375" style="4" bestFit="1" customWidth="1"/>
    <col min="12" max="16384" width="9.140625" style="3"/>
  </cols>
  <sheetData>
    <row r="1" spans="1:11" s="2" customFormat="1" ht="41.25" customHeight="1">
      <c r="A1" s="36" t="s">
        <v>522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1" s="1" customFormat="1" ht="12.75" customHeight="1">
      <c r="A3" s="42" t="s">
        <v>0</v>
      </c>
      <c r="B3" s="44" t="s">
        <v>8</v>
      </c>
      <c r="C3" s="44" t="s">
        <v>9</v>
      </c>
      <c r="D3" s="31" t="s">
        <v>516</v>
      </c>
      <c r="E3" s="31" t="s">
        <v>6</v>
      </c>
      <c r="F3" s="31" t="s">
        <v>10</v>
      </c>
      <c r="G3" s="31" t="s">
        <v>517</v>
      </c>
      <c r="H3" s="31"/>
      <c r="I3" s="31" t="s">
        <v>507</v>
      </c>
      <c r="J3" s="31" t="s">
        <v>5</v>
      </c>
      <c r="K3" s="33" t="s">
        <v>4</v>
      </c>
    </row>
    <row r="4" spans="1:11" s="1" customFormat="1" ht="21" customHeight="1" thickBot="1">
      <c r="A4" s="43"/>
      <c r="B4" s="32"/>
      <c r="C4" s="32"/>
      <c r="D4" s="32"/>
      <c r="E4" s="32"/>
      <c r="F4" s="32"/>
      <c r="G4" s="5" t="s">
        <v>505</v>
      </c>
      <c r="H4" s="26" t="s">
        <v>506</v>
      </c>
      <c r="I4" s="32"/>
      <c r="J4" s="32"/>
      <c r="K4" s="34"/>
    </row>
    <row r="5" spans="1:11" ht="15">
      <c r="A5" s="35" t="s">
        <v>118</v>
      </c>
      <c r="B5" s="35"/>
      <c r="C5" s="35"/>
      <c r="D5" s="35"/>
      <c r="E5" s="35"/>
      <c r="F5" s="35"/>
      <c r="G5" s="35"/>
      <c r="H5" s="35"/>
      <c r="I5" s="35"/>
      <c r="J5" s="35"/>
    </row>
    <row r="6" spans="1:11">
      <c r="A6" s="8" t="s">
        <v>120</v>
      </c>
      <c r="B6" s="8" t="s">
        <v>121</v>
      </c>
      <c r="C6" s="8" t="s">
        <v>122</v>
      </c>
      <c r="D6" s="8" t="str">
        <f>"0,7320"</f>
        <v>0,7320</v>
      </c>
      <c r="E6" s="8" t="s">
        <v>123</v>
      </c>
      <c r="F6" s="8" t="s">
        <v>124</v>
      </c>
      <c r="G6" s="9" t="s">
        <v>328</v>
      </c>
      <c r="H6" s="27" t="s">
        <v>518</v>
      </c>
      <c r="I6" s="8" t="str">
        <f>"2520,0"</f>
        <v>2520,0</v>
      </c>
      <c r="J6" s="9" t="str">
        <f>"1844,6400"</f>
        <v>1844,6400</v>
      </c>
      <c r="K6" s="8" t="s">
        <v>125</v>
      </c>
    </row>
    <row r="8" spans="1:11" ht="15">
      <c r="E8" s="6" t="s">
        <v>11</v>
      </c>
      <c r="F8" s="29" t="s">
        <v>523</v>
      </c>
    </row>
    <row r="9" spans="1:11" ht="15">
      <c r="E9" s="6" t="s">
        <v>12</v>
      </c>
      <c r="F9" s="29" t="s">
        <v>527</v>
      </c>
    </row>
    <row r="10" spans="1:11" ht="15">
      <c r="E10" s="6" t="s">
        <v>13</v>
      </c>
      <c r="F10" s="29" t="s">
        <v>524</v>
      </c>
    </row>
    <row r="11" spans="1:11" ht="15">
      <c r="E11" s="6" t="s">
        <v>14</v>
      </c>
      <c r="F11" s="29" t="s">
        <v>525</v>
      </c>
    </row>
    <row r="12" spans="1:11" ht="15">
      <c r="E12" s="6" t="s">
        <v>14</v>
      </c>
      <c r="F12" s="29" t="s">
        <v>526</v>
      </c>
    </row>
    <row r="13" spans="1:11" ht="15">
      <c r="E13" s="6"/>
      <c r="F13" s="29"/>
    </row>
    <row r="14" spans="1:11" ht="15">
      <c r="E14" s="6"/>
    </row>
    <row r="16" spans="1:11" ht="18">
      <c r="A16" s="7" t="s">
        <v>16</v>
      </c>
      <c r="B16" s="7"/>
    </row>
    <row r="17" spans="1:5" ht="15">
      <c r="A17" s="11" t="s">
        <v>52</v>
      </c>
      <c r="B17" s="11"/>
    </row>
    <row r="18" spans="1:5" ht="14.25">
      <c r="A18" s="13"/>
      <c r="B18" s="14" t="s">
        <v>53</v>
      </c>
    </row>
    <row r="19" spans="1:5" ht="15">
      <c r="A19" s="15" t="s">
        <v>54</v>
      </c>
      <c r="B19" s="15" t="s">
        <v>55</v>
      </c>
      <c r="C19" s="15" t="s">
        <v>56</v>
      </c>
      <c r="D19" s="15" t="s">
        <v>57</v>
      </c>
      <c r="E19" s="15" t="s">
        <v>519</v>
      </c>
    </row>
    <row r="20" spans="1:5">
      <c r="A20" s="12" t="s">
        <v>119</v>
      </c>
      <c r="B20" s="4" t="s">
        <v>135</v>
      </c>
      <c r="C20" s="4" t="s">
        <v>136</v>
      </c>
      <c r="D20" s="4" t="s">
        <v>520</v>
      </c>
      <c r="E20" s="16" t="s">
        <v>521</v>
      </c>
    </row>
    <row r="25" spans="1:5" ht="18">
      <c r="A25" s="7" t="s">
        <v>81</v>
      </c>
      <c r="B25" s="7"/>
    </row>
    <row r="26" spans="1:5" ht="15">
      <c r="A26" s="15" t="s">
        <v>82</v>
      </c>
      <c r="B26" s="15" t="s">
        <v>83</v>
      </c>
      <c r="C26" s="15" t="s">
        <v>84</v>
      </c>
    </row>
    <row r="27" spans="1:5">
      <c r="A27" s="4" t="s">
        <v>123</v>
      </c>
      <c r="B27" s="4" t="s">
        <v>85</v>
      </c>
      <c r="C27" s="4" t="s">
        <v>143</v>
      </c>
    </row>
  </sheetData>
  <mergeCells count="12">
    <mergeCell ref="I3:I4"/>
    <mergeCell ref="J3:J4"/>
    <mergeCell ref="K3:K4"/>
    <mergeCell ref="A5:J5"/>
    <mergeCell ref="A1:K2"/>
    <mergeCell ref="A3:A4"/>
    <mergeCell ref="B3:B4"/>
    <mergeCell ref="C3:C4"/>
    <mergeCell ref="D3:D4"/>
    <mergeCell ref="E3:E4"/>
    <mergeCell ref="F3:F4"/>
    <mergeCell ref="G3:H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63"/>
  <sheetViews>
    <sheetView topLeftCell="A49" workbookViewId="0">
      <selection activeCell="C47" sqref="C47"/>
    </sheetView>
  </sheetViews>
  <sheetFormatPr defaultRowHeight="12.75"/>
  <cols>
    <col min="1" max="1" width="31.85546875" style="4" bestFit="1" customWidth="1"/>
    <col min="2" max="2" width="26.28515625" style="4" bestFit="1" customWidth="1"/>
    <col min="3" max="3" width="101.85546875" style="4" bestFit="1" customWidth="1"/>
    <col min="4" max="4" width="22.7109375" style="4" bestFit="1" customWidth="1"/>
    <col min="5" max="5" width="29.85546875" style="4" bestFit="1" customWidth="1"/>
    <col min="6" max="8" width="4.5703125" style="3" bestFit="1" customWidth="1"/>
    <col min="9" max="9" width="4.85546875" style="3" bestFit="1" customWidth="1"/>
    <col min="10" max="12" width="2.140625" style="3" bestFit="1" customWidth="1"/>
    <col min="13" max="13" width="4.85546875" style="3" bestFit="1" customWidth="1"/>
    <col min="14" max="16" width="2.140625" style="3" bestFit="1" customWidth="1"/>
    <col min="17" max="17" width="4.85546875" style="3" bestFit="1" customWidth="1"/>
    <col min="18" max="18" width="7.85546875" style="4" bestFit="1" customWidth="1"/>
    <col min="19" max="19" width="21" style="4" bestFit="1" customWidth="1"/>
    <col min="20" max="16384" width="9.140625" style="3"/>
  </cols>
  <sheetData>
    <row r="1" spans="1:19" s="2" customFormat="1" ht="29.1" customHeight="1">
      <c r="A1" s="36" t="s">
        <v>420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8"/>
    </row>
    <row r="2" spans="1:19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/>
    </row>
    <row r="3" spans="1:19" s="1" customFormat="1" ht="12.75" customHeight="1">
      <c r="A3" s="42" t="s">
        <v>0</v>
      </c>
      <c r="B3" s="44" t="s">
        <v>8</v>
      </c>
      <c r="C3" s="44" t="s">
        <v>9</v>
      </c>
      <c r="D3" s="31" t="s">
        <v>6</v>
      </c>
      <c r="E3" s="31" t="s">
        <v>10</v>
      </c>
      <c r="F3" s="31" t="s">
        <v>2</v>
      </c>
      <c r="G3" s="31"/>
      <c r="H3" s="31"/>
      <c r="I3" s="31"/>
      <c r="J3" s="31" t="s">
        <v>1</v>
      </c>
      <c r="K3" s="31"/>
      <c r="L3" s="31"/>
      <c r="M3" s="31"/>
      <c r="N3" s="31" t="s">
        <v>2</v>
      </c>
      <c r="O3" s="31"/>
      <c r="P3" s="31"/>
      <c r="Q3" s="31"/>
      <c r="R3" s="31" t="s">
        <v>3</v>
      </c>
      <c r="S3" s="33" t="s">
        <v>4</v>
      </c>
    </row>
    <row r="4" spans="1:19" s="1" customFormat="1" ht="21" customHeight="1" thickBot="1">
      <c r="A4" s="43"/>
      <c r="B4" s="32"/>
      <c r="C4" s="32"/>
      <c r="D4" s="32"/>
      <c r="E4" s="32"/>
      <c r="F4" s="5">
        <v>1</v>
      </c>
      <c r="G4" s="5">
        <v>2</v>
      </c>
      <c r="H4" s="5">
        <v>3</v>
      </c>
      <c r="I4" s="5" t="s">
        <v>7</v>
      </c>
      <c r="J4" s="5">
        <v>1</v>
      </c>
      <c r="K4" s="5">
        <v>2</v>
      </c>
      <c r="L4" s="5">
        <v>3</v>
      </c>
      <c r="M4" s="5" t="s">
        <v>7</v>
      </c>
      <c r="N4" s="5">
        <v>1</v>
      </c>
      <c r="O4" s="5">
        <v>2</v>
      </c>
      <c r="P4" s="5">
        <v>3</v>
      </c>
      <c r="Q4" s="5" t="s">
        <v>7</v>
      </c>
      <c r="R4" s="32"/>
      <c r="S4" s="34"/>
    </row>
    <row r="5" spans="1:19" ht="15">
      <c r="A5" s="35" t="s">
        <v>337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9">
      <c r="A6" s="8" t="s">
        <v>172</v>
      </c>
      <c r="B6" s="8" t="s">
        <v>338</v>
      </c>
      <c r="C6" s="8" t="s">
        <v>339</v>
      </c>
      <c r="D6" s="8" t="s">
        <v>151</v>
      </c>
      <c r="E6" s="8" t="s">
        <v>152</v>
      </c>
      <c r="F6" s="9" t="s">
        <v>379</v>
      </c>
      <c r="G6" s="9" t="s">
        <v>211</v>
      </c>
      <c r="H6" s="9" t="s">
        <v>421</v>
      </c>
      <c r="I6" s="9" t="s">
        <v>422</v>
      </c>
      <c r="J6" s="10"/>
      <c r="K6" s="10"/>
      <c r="L6" s="10"/>
      <c r="M6" s="10"/>
      <c r="N6" s="10"/>
      <c r="O6" s="10"/>
      <c r="P6" s="10"/>
      <c r="Q6" s="10"/>
      <c r="R6" s="8" t="str">
        <f>"41,0"</f>
        <v>41,0</v>
      </c>
      <c r="S6" s="8" t="s">
        <v>158</v>
      </c>
    </row>
    <row r="8" spans="1:19" ht="15">
      <c r="A8" s="45" t="s">
        <v>380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19">
      <c r="A9" s="8" t="s">
        <v>409</v>
      </c>
      <c r="B9" s="8" t="s">
        <v>410</v>
      </c>
      <c r="C9" s="8" t="s">
        <v>411</v>
      </c>
      <c r="D9" s="8" t="s">
        <v>130</v>
      </c>
      <c r="E9" s="8" t="s">
        <v>28</v>
      </c>
      <c r="F9" s="9" t="s">
        <v>423</v>
      </c>
      <c r="G9" s="9" t="s">
        <v>328</v>
      </c>
      <c r="H9" s="9" t="s">
        <v>424</v>
      </c>
      <c r="I9" s="9" t="s">
        <v>425</v>
      </c>
      <c r="J9" s="10"/>
      <c r="K9" s="10"/>
      <c r="L9" s="10"/>
      <c r="M9" s="10"/>
      <c r="N9" s="10"/>
      <c r="O9" s="10"/>
      <c r="P9" s="10"/>
      <c r="Q9" s="10"/>
      <c r="R9" s="8" t="str">
        <f>"48,5"</f>
        <v>48,5</v>
      </c>
      <c r="S9" s="8" t="s">
        <v>226</v>
      </c>
    </row>
    <row r="11" spans="1:19" ht="15">
      <c r="A11" s="45" t="s">
        <v>380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9">
      <c r="A12" s="8" t="s">
        <v>390</v>
      </c>
      <c r="B12" s="8" t="s">
        <v>349</v>
      </c>
      <c r="C12" s="8" t="s">
        <v>350</v>
      </c>
      <c r="D12" s="8" t="s">
        <v>151</v>
      </c>
      <c r="E12" s="8" t="s">
        <v>152</v>
      </c>
      <c r="F12" s="9" t="s">
        <v>330</v>
      </c>
      <c r="G12" s="9" t="s">
        <v>322</v>
      </c>
      <c r="H12" s="9" t="s">
        <v>345</v>
      </c>
      <c r="I12" s="10" t="s">
        <v>412</v>
      </c>
      <c r="J12" s="10"/>
      <c r="K12" s="10"/>
      <c r="L12" s="10"/>
      <c r="M12" s="10"/>
      <c r="N12" s="10"/>
      <c r="O12" s="10"/>
      <c r="P12" s="10"/>
      <c r="Q12" s="10"/>
      <c r="R12" s="8" t="str">
        <f>"55,0"</f>
        <v>55,0</v>
      </c>
      <c r="S12" s="8" t="s">
        <v>158</v>
      </c>
    </row>
    <row r="14" spans="1:19" ht="15">
      <c r="A14" s="45" t="s">
        <v>118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</row>
    <row r="15" spans="1:19">
      <c r="A15" s="17" t="s">
        <v>342</v>
      </c>
      <c r="B15" s="17" t="s">
        <v>343</v>
      </c>
      <c r="C15" s="17" t="s">
        <v>344</v>
      </c>
      <c r="D15" s="17" t="s">
        <v>151</v>
      </c>
      <c r="E15" s="17" t="s">
        <v>152</v>
      </c>
      <c r="F15" s="19" t="s">
        <v>328</v>
      </c>
      <c r="G15" s="19" t="s">
        <v>330</v>
      </c>
      <c r="H15" s="19" t="s">
        <v>345</v>
      </c>
      <c r="I15" s="18" t="s">
        <v>426</v>
      </c>
      <c r="J15" s="18"/>
      <c r="K15" s="18"/>
      <c r="L15" s="18"/>
      <c r="M15" s="18"/>
      <c r="N15" s="18"/>
      <c r="O15" s="18"/>
      <c r="P15" s="18"/>
      <c r="Q15" s="18"/>
      <c r="R15" s="17" t="str">
        <f>"55,0"</f>
        <v>55,0</v>
      </c>
      <c r="S15" s="17" t="s">
        <v>158</v>
      </c>
    </row>
    <row r="16" spans="1:19">
      <c r="A16" s="23" t="s">
        <v>352</v>
      </c>
      <c r="B16" s="23" t="s">
        <v>353</v>
      </c>
      <c r="C16" s="23" t="s">
        <v>354</v>
      </c>
      <c r="D16" s="23" t="s">
        <v>151</v>
      </c>
      <c r="E16" s="23" t="s">
        <v>152</v>
      </c>
      <c r="F16" s="24" t="s">
        <v>426</v>
      </c>
      <c r="G16" s="24" t="s">
        <v>427</v>
      </c>
      <c r="H16" s="24" t="s">
        <v>428</v>
      </c>
      <c r="I16" s="24" t="s">
        <v>429</v>
      </c>
      <c r="J16" s="25"/>
      <c r="K16" s="25"/>
      <c r="L16" s="25"/>
      <c r="M16" s="25"/>
      <c r="N16" s="25"/>
      <c r="O16" s="25"/>
      <c r="P16" s="25"/>
      <c r="Q16" s="25"/>
      <c r="R16" s="23" t="str">
        <f>"76,0"</f>
        <v>76,0</v>
      </c>
      <c r="S16" s="23" t="s">
        <v>158</v>
      </c>
    </row>
    <row r="17" spans="1:19">
      <c r="A17" s="20" t="s">
        <v>394</v>
      </c>
      <c r="B17" s="20" t="s">
        <v>395</v>
      </c>
      <c r="C17" s="20" t="s">
        <v>344</v>
      </c>
      <c r="D17" s="20" t="s">
        <v>130</v>
      </c>
      <c r="E17" s="20" t="s">
        <v>28</v>
      </c>
      <c r="F17" s="22" t="s">
        <v>430</v>
      </c>
      <c r="G17" s="22" t="s">
        <v>431</v>
      </c>
      <c r="H17" s="22" t="s">
        <v>432</v>
      </c>
      <c r="I17" s="21" t="s">
        <v>433</v>
      </c>
      <c r="J17" s="21"/>
      <c r="K17" s="21"/>
      <c r="L17" s="21"/>
      <c r="M17" s="21"/>
      <c r="N17" s="21"/>
      <c r="O17" s="21"/>
      <c r="P17" s="21"/>
      <c r="Q17" s="21"/>
      <c r="R17" s="20" t="str">
        <f>"54,0"</f>
        <v>54,0</v>
      </c>
      <c r="S17" s="20" t="s">
        <v>38</v>
      </c>
    </row>
    <row r="19" spans="1:19" ht="15">
      <c r="A19" s="45" t="s">
        <v>98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</row>
    <row r="20" spans="1:19">
      <c r="A20" s="8" t="s">
        <v>361</v>
      </c>
      <c r="B20" s="8" t="s">
        <v>362</v>
      </c>
      <c r="C20" s="8" t="s">
        <v>363</v>
      </c>
      <c r="D20" s="8" t="s">
        <v>151</v>
      </c>
      <c r="E20" s="8" t="s">
        <v>152</v>
      </c>
      <c r="F20" s="9" t="s">
        <v>345</v>
      </c>
      <c r="G20" s="9" t="s">
        <v>347</v>
      </c>
      <c r="H20" s="9" t="s">
        <v>364</v>
      </c>
      <c r="I20" s="10" t="s">
        <v>429</v>
      </c>
      <c r="J20" s="10"/>
      <c r="K20" s="10"/>
      <c r="L20" s="10"/>
      <c r="M20" s="10"/>
      <c r="N20" s="10"/>
      <c r="O20" s="10"/>
      <c r="P20" s="10"/>
      <c r="Q20" s="10"/>
      <c r="R20" s="8" t="str">
        <f>"70,0"</f>
        <v>70,0</v>
      </c>
      <c r="S20" s="8" t="s">
        <v>158</v>
      </c>
    </row>
    <row r="22" spans="1:19" ht="15">
      <c r="A22" s="45" t="s">
        <v>146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9">
      <c r="A23" s="8" t="s">
        <v>148</v>
      </c>
      <c r="B23" s="8" t="s">
        <v>149</v>
      </c>
      <c r="C23" s="8" t="s">
        <v>150</v>
      </c>
      <c r="D23" s="8" t="s">
        <v>151</v>
      </c>
      <c r="E23" s="8" t="s">
        <v>152</v>
      </c>
      <c r="F23" s="9" t="s">
        <v>347</v>
      </c>
      <c r="G23" s="9" t="s">
        <v>177</v>
      </c>
      <c r="H23" s="9" t="s">
        <v>434</v>
      </c>
      <c r="I23" s="46" t="s">
        <v>530</v>
      </c>
      <c r="J23" s="10"/>
      <c r="K23" s="10"/>
      <c r="L23" s="10"/>
      <c r="M23" s="10"/>
      <c r="N23" s="10"/>
      <c r="O23" s="10"/>
      <c r="P23" s="10"/>
      <c r="Q23" s="10"/>
      <c r="R23" s="47" t="s">
        <v>530</v>
      </c>
      <c r="S23" s="8" t="s">
        <v>38</v>
      </c>
    </row>
    <row r="25" spans="1:19" ht="15">
      <c r="D25" s="6" t="s">
        <v>11</v>
      </c>
      <c r="E25" s="29" t="s">
        <v>523</v>
      </c>
    </row>
    <row r="26" spans="1:19" ht="15">
      <c r="D26" s="6" t="s">
        <v>12</v>
      </c>
      <c r="E26" s="29" t="s">
        <v>527</v>
      </c>
    </row>
    <row r="27" spans="1:19" ht="15">
      <c r="D27" s="6" t="s">
        <v>13</v>
      </c>
      <c r="E27" s="29" t="s">
        <v>524</v>
      </c>
    </row>
    <row r="28" spans="1:19" ht="15">
      <c r="D28" s="6" t="s">
        <v>14</v>
      </c>
      <c r="E28" s="29" t="s">
        <v>525</v>
      </c>
    </row>
    <row r="29" spans="1:19" ht="15">
      <c r="D29" s="6" t="s">
        <v>14</v>
      </c>
      <c r="E29" s="29" t="s">
        <v>526</v>
      </c>
    </row>
    <row r="30" spans="1:19" ht="15">
      <c r="D30" s="6"/>
    </row>
    <row r="31" spans="1:19" ht="15">
      <c r="D31" s="6"/>
    </row>
    <row r="33" spans="1:4" ht="18">
      <c r="A33" s="7" t="s">
        <v>16</v>
      </c>
      <c r="B33" s="7"/>
    </row>
    <row r="34" spans="1:4" ht="15">
      <c r="A34" s="11" t="s">
        <v>167</v>
      </c>
      <c r="B34" s="11"/>
    </row>
    <row r="35" spans="1:4" ht="14.25">
      <c r="A35" s="13"/>
      <c r="B35" s="14" t="s">
        <v>78</v>
      </c>
    </row>
    <row r="36" spans="1:4" ht="15">
      <c r="A36" s="15" t="s">
        <v>54</v>
      </c>
      <c r="B36" s="15" t="s">
        <v>55</v>
      </c>
      <c r="C36" s="15" t="s">
        <v>56</v>
      </c>
      <c r="D36" s="15"/>
    </row>
    <row r="37" spans="1:4">
      <c r="A37" s="12" t="s">
        <v>408</v>
      </c>
      <c r="B37" s="4" t="s">
        <v>78</v>
      </c>
      <c r="C37" s="4" t="s">
        <v>404</v>
      </c>
      <c r="D37" s="16"/>
    </row>
    <row r="38" spans="1:4">
      <c r="A38" s="12" t="s">
        <v>171</v>
      </c>
      <c r="B38" s="4" t="s">
        <v>78</v>
      </c>
      <c r="C38" s="4" t="s">
        <v>365</v>
      </c>
      <c r="D38" s="16"/>
    </row>
    <row r="41" spans="1:4" ht="15">
      <c r="A41" s="11" t="s">
        <v>52</v>
      </c>
      <c r="B41" s="11"/>
    </row>
    <row r="42" spans="1:4" ht="14.25">
      <c r="A42" s="13"/>
      <c r="B42" s="14" t="s">
        <v>366</v>
      </c>
    </row>
    <row r="43" spans="1:4" ht="15">
      <c r="A43" s="15" t="s">
        <v>54</v>
      </c>
      <c r="B43" s="15" t="s">
        <v>55</v>
      </c>
      <c r="C43" s="15" t="s">
        <v>56</v>
      </c>
      <c r="D43" s="15"/>
    </row>
    <row r="44" spans="1:4">
      <c r="A44" s="12" t="s">
        <v>360</v>
      </c>
      <c r="B44" s="4" t="s">
        <v>366</v>
      </c>
      <c r="C44" s="4" t="s">
        <v>107</v>
      </c>
      <c r="D44" s="16"/>
    </row>
    <row r="45" spans="1:4">
      <c r="A45" s="12" t="s">
        <v>348</v>
      </c>
      <c r="B45" s="4" t="s">
        <v>366</v>
      </c>
      <c r="C45" s="4" t="s">
        <v>404</v>
      </c>
      <c r="D45" s="16"/>
    </row>
    <row r="46" spans="1:4">
      <c r="A46" s="12" t="s">
        <v>341</v>
      </c>
      <c r="B46" s="4" t="s">
        <v>366</v>
      </c>
      <c r="C46" s="4" t="s">
        <v>136</v>
      </c>
      <c r="D46" s="16"/>
    </row>
    <row r="48" spans="1:4" ht="14.25">
      <c r="A48" s="13"/>
      <c r="B48" s="14" t="s">
        <v>78</v>
      </c>
    </row>
    <row r="49" spans="1:4" ht="15">
      <c r="A49" s="15" t="s">
        <v>54</v>
      </c>
      <c r="B49" s="15" t="s">
        <v>55</v>
      </c>
      <c r="C49" s="15" t="s">
        <v>56</v>
      </c>
      <c r="D49" s="15"/>
    </row>
    <row r="50" spans="1:4">
      <c r="A50" s="12" t="s">
        <v>147</v>
      </c>
      <c r="B50" s="4" t="s">
        <v>78</v>
      </c>
      <c r="C50" s="4" t="s">
        <v>156</v>
      </c>
      <c r="D50" s="16"/>
    </row>
    <row r="51" spans="1:4">
      <c r="A51" s="12" t="s">
        <v>351</v>
      </c>
      <c r="B51" s="4" t="s">
        <v>78</v>
      </c>
      <c r="C51" s="4" t="s">
        <v>136</v>
      </c>
      <c r="D51" s="16"/>
    </row>
    <row r="53" spans="1:4" ht="14.25">
      <c r="A53" s="13"/>
      <c r="B53" s="14" t="s">
        <v>53</v>
      </c>
    </row>
    <row r="54" spans="1:4" ht="15">
      <c r="A54" s="15" t="s">
        <v>54</v>
      </c>
      <c r="B54" s="15" t="s">
        <v>55</v>
      </c>
      <c r="C54" s="15" t="s">
        <v>56</v>
      </c>
      <c r="D54" s="15"/>
    </row>
    <row r="55" spans="1:4">
      <c r="A55" s="12" t="s">
        <v>393</v>
      </c>
      <c r="B55" s="4" t="s">
        <v>368</v>
      </c>
      <c r="C55" s="4" t="s">
        <v>136</v>
      </c>
      <c r="D55" s="16"/>
    </row>
    <row r="60" spans="1:4" ht="18">
      <c r="A60" s="7" t="s">
        <v>81</v>
      </c>
      <c r="B60" s="7"/>
    </row>
    <row r="61" spans="1:4" ht="15">
      <c r="A61" s="15" t="s">
        <v>82</v>
      </c>
      <c r="B61" s="15" t="s">
        <v>83</v>
      </c>
      <c r="C61" s="15" t="s">
        <v>84</v>
      </c>
    </row>
    <row r="62" spans="1:4">
      <c r="A62" s="4" t="s">
        <v>151</v>
      </c>
      <c r="B62" s="4" t="s">
        <v>435</v>
      </c>
      <c r="C62" s="4" t="s">
        <v>370</v>
      </c>
    </row>
    <row r="63" spans="1:4">
      <c r="A63" s="4" t="s">
        <v>130</v>
      </c>
      <c r="B63" s="4" t="s">
        <v>315</v>
      </c>
      <c r="C63" s="4" t="s">
        <v>436</v>
      </c>
    </row>
  </sheetData>
  <mergeCells count="17">
    <mergeCell ref="A14:R14"/>
    <mergeCell ref="A19:R19"/>
    <mergeCell ref="A22:R22"/>
    <mergeCell ref="R3:R4"/>
    <mergeCell ref="S3:S4"/>
    <mergeCell ref="A5:R5"/>
    <mergeCell ref="A8:R8"/>
    <mergeCell ref="A11:R11"/>
    <mergeCell ref="A1:S2"/>
    <mergeCell ref="A3:A4"/>
    <mergeCell ref="B3:B4"/>
    <mergeCell ref="C3:C4"/>
    <mergeCell ref="D3:D4"/>
    <mergeCell ref="E3:E4"/>
    <mergeCell ref="F3:I3"/>
    <mergeCell ref="J3:M3"/>
    <mergeCell ref="N3:Q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61"/>
  <sheetViews>
    <sheetView topLeftCell="A31" workbookViewId="0">
      <selection activeCell="D34" sqref="D34:D53"/>
    </sheetView>
  </sheetViews>
  <sheetFormatPr defaultRowHeight="12.75"/>
  <cols>
    <col min="1" max="1" width="31.85546875" style="4" bestFit="1" customWidth="1"/>
    <col min="2" max="2" width="26.28515625" style="4" bestFit="1" customWidth="1"/>
    <col min="3" max="3" width="101.85546875" style="4" bestFit="1" customWidth="1"/>
    <col min="4" max="4" width="22.7109375" style="4" bestFit="1" customWidth="1"/>
    <col min="5" max="5" width="29.85546875" style="4" bestFit="1" customWidth="1"/>
    <col min="6" max="7" width="4.5703125" style="3" bestFit="1" customWidth="1"/>
    <col min="8" max="9" width="5.5703125" style="3" bestFit="1" customWidth="1"/>
    <col min="10" max="12" width="2.140625" style="3" bestFit="1" customWidth="1"/>
    <col min="13" max="13" width="4.85546875" style="3" bestFit="1" customWidth="1"/>
    <col min="14" max="16" width="2.140625" style="3" bestFit="1" customWidth="1"/>
    <col min="17" max="17" width="4.85546875" style="3" bestFit="1" customWidth="1"/>
    <col min="18" max="18" width="7.85546875" style="4" bestFit="1" customWidth="1"/>
    <col min="19" max="19" width="21" style="4" bestFit="1" customWidth="1"/>
    <col min="20" max="16384" width="9.140625" style="3"/>
  </cols>
  <sheetData>
    <row r="1" spans="1:19" s="2" customFormat="1" ht="29.1" customHeight="1">
      <c r="A1" s="36" t="s">
        <v>407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8"/>
    </row>
    <row r="2" spans="1:19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/>
    </row>
    <row r="3" spans="1:19" s="1" customFormat="1" ht="12.75" customHeight="1">
      <c r="A3" s="42" t="s">
        <v>0</v>
      </c>
      <c r="B3" s="44" t="s">
        <v>8</v>
      </c>
      <c r="C3" s="44" t="s">
        <v>9</v>
      </c>
      <c r="D3" s="31" t="s">
        <v>6</v>
      </c>
      <c r="E3" s="31" t="s">
        <v>10</v>
      </c>
      <c r="F3" s="31" t="s">
        <v>2</v>
      </c>
      <c r="G3" s="31"/>
      <c r="H3" s="31"/>
      <c r="I3" s="31"/>
      <c r="J3" s="31" t="s">
        <v>1</v>
      </c>
      <c r="K3" s="31"/>
      <c r="L3" s="31"/>
      <c r="M3" s="31"/>
      <c r="N3" s="31" t="s">
        <v>2</v>
      </c>
      <c r="O3" s="31"/>
      <c r="P3" s="31"/>
      <c r="Q3" s="31"/>
      <c r="R3" s="31" t="s">
        <v>3</v>
      </c>
      <c r="S3" s="33" t="s">
        <v>4</v>
      </c>
    </row>
    <row r="4" spans="1:19" s="1" customFormat="1" ht="21" customHeight="1" thickBot="1">
      <c r="A4" s="43"/>
      <c r="B4" s="32"/>
      <c r="C4" s="32"/>
      <c r="D4" s="32"/>
      <c r="E4" s="32"/>
      <c r="F4" s="5">
        <v>1</v>
      </c>
      <c r="G4" s="5">
        <v>2</v>
      </c>
      <c r="H4" s="5">
        <v>3</v>
      </c>
      <c r="I4" s="5" t="s">
        <v>7</v>
      </c>
      <c r="J4" s="5">
        <v>1</v>
      </c>
      <c r="K4" s="5">
        <v>2</v>
      </c>
      <c r="L4" s="5">
        <v>3</v>
      </c>
      <c r="M4" s="5" t="s">
        <v>7</v>
      </c>
      <c r="N4" s="5">
        <v>1</v>
      </c>
      <c r="O4" s="5">
        <v>2</v>
      </c>
      <c r="P4" s="5">
        <v>3</v>
      </c>
      <c r="Q4" s="5" t="s">
        <v>7</v>
      </c>
      <c r="R4" s="32"/>
      <c r="S4" s="34"/>
    </row>
    <row r="5" spans="1:19" ht="15">
      <c r="A5" s="35" t="s">
        <v>337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9">
      <c r="A6" s="8" t="s">
        <v>172</v>
      </c>
      <c r="B6" s="8" t="s">
        <v>338</v>
      </c>
      <c r="C6" s="8" t="s">
        <v>339</v>
      </c>
      <c r="D6" s="8" t="s">
        <v>151</v>
      </c>
      <c r="E6" s="8" t="s">
        <v>152</v>
      </c>
      <c r="F6" s="9" t="s">
        <v>211</v>
      </c>
      <c r="G6" s="9" t="s">
        <v>213</v>
      </c>
      <c r="H6" s="9" t="s">
        <v>330</v>
      </c>
      <c r="I6" s="10" t="s">
        <v>322</v>
      </c>
      <c r="J6" s="10"/>
      <c r="K6" s="10"/>
      <c r="L6" s="10"/>
      <c r="M6" s="10"/>
      <c r="N6" s="10"/>
      <c r="O6" s="10"/>
      <c r="P6" s="10"/>
      <c r="Q6" s="10"/>
      <c r="R6" s="8" t="str">
        <f>"50,0"</f>
        <v>50,0</v>
      </c>
      <c r="S6" s="8" t="s">
        <v>158</v>
      </c>
    </row>
    <row r="8" spans="1:19" ht="15">
      <c r="A8" s="45" t="s">
        <v>380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19">
      <c r="A9" s="8" t="s">
        <v>409</v>
      </c>
      <c r="B9" s="8" t="s">
        <v>410</v>
      </c>
      <c r="C9" s="8" t="s">
        <v>411</v>
      </c>
      <c r="D9" s="8" t="s">
        <v>130</v>
      </c>
      <c r="E9" s="8" t="s">
        <v>28</v>
      </c>
      <c r="F9" s="9" t="s">
        <v>412</v>
      </c>
      <c r="G9" s="9" t="s">
        <v>346</v>
      </c>
      <c r="H9" s="9" t="s">
        <v>413</v>
      </c>
      <c r="I9" s="9" t="s">
        <v>347</v>
      </c>
      <c r="J9" s="10"/>
      <c r="K9" s="10"/>
      <c r="L9" s="10"/>
      <c r="M9" s="10"/>
      <c r="N9" s="10"/>
      <c r="O9" s="10"/>
      <c r="P9" s="10"/>
      <c r="Q9" s="10"/>
      <c r="R9" s="8" t="str">
        <f>"65,0"</f>
        <v>65,0</v>
      </c>
      <c r="S9" s="8" t="s">
        <v>226</v>
      </c>
    </row>
    <row r="11" spans="1:19" ht="15">
      <c r="A11" s="45" t="s">
        <v>118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9">
      <c r="A12" s="17" t="s">
        <v>342</v>
      </c>
      <c r="B12" s="17" t="s">
        <v>343</v>
      </c>
      <c r="C12" s="17" t="s">
        <v>344</v>
      </c>
      <c r="D12" s="17" t="s">
        <v>151</v>
      </c>
      <c r="E12" s="17" t="s">
        <v>152</v>
      </c>
      <c r="F12" s="19" t="s">
        <v>322</v>
      </c>
      <c r="G12" s="19" t="s">
        <v>346</v>
      </c>
      <c r="H12" s="19" t="s">
        <v>364</v>
      </c>
      <c r="I12" s="18" t="s">
        <v>177</v>
      </c>
      <c r="J12" s="18"/>
      <c r="K12" s="18"/>
      <c r="L12" s="18"/>
      <c r="M12" s="18"/>
      <c r="N12" s="18"/>
      <c r="O12" s="18"/>
      <c r="P12" s="18"/>
      <c r="Q12" s="18"/>
      <c r="R12" s="17" t="str">
        <f>"70,0"</f>
        <v>70,0</v>
      </c>
      <c r="S12" s="17" t="s">
        <v>158</v>
      </c>
    </row>
    <row r="13" spans="1:19">
      <c r="A13" s="30" t="s">
        <v>390</v>
      </c>
      <c r="B13" s="23" t="s">
        <v>349</v>
      </c>
      <c r="C13" s="23" t="s">
        <v>350</v>
      </c>
      <c r="D13" s="23" t="s">
        <v>151</v>
      </c>
      <c r="E13" s="23" t="s">
        <v>152</v>
      </c>
      <c r="F13" s="24" t="s">
        <v>213</v>
      </c>
      <c r="G13" s="24" t="s">
        <v>330</v>
      </c>
      <c r="H13" s="25" t="s">
        <v>175</v>
      </c>
      <c r="I13" s="24" t="s">
        <v>347</v>
      </c>
      <c r="J13" s="25"/>
      <c r="K13" s="25"/>
      <c r="L13" s="25"/>
      <c r="M13" s="25"/>
      <c r="N13" s="25"/>
      <c r="O13" s="25"/>
      <c r="P13" s="25"/>
      <c r="Q13" s="25"/>
      <c r="R13" s="23" t="str">
        <f>"65,0"</f>
        <v>65,0</v>
      </c>
      <c r="S13" s="23" t="s">
        <v>158</v>
      </c>
    </row>
    <row r="14" spans="1:19">
      <c r="A14" s="23" t="s">
        <v>352</v>
      </c>
      <c r="B14" s="23" t="s">
        <v>353</v>
      </c>
      <c r="C14" s="23" t="s">
        <v>354</v>
      </c>
      <c r="D14" s="23" t="s">
        <v>151</v>
      </c>
      <c r="E14" s="23" t="s">
        <v>152</v>
      </c>
      <c r="F14" s="24" t="s">
        <v>213</v>
      </c>
      <c r="G14" s="24" t="s">
        <v>346</v>
      </c>
      <c r="H14" s="25" t="s">
        <v>347</v>
      </c>
      <c r="I14" s="25"/>
      <c r="J14" s="25"/>
      <c r="K14" s="25"/>
      <c r="L14" s="25"/>
      <c r="M14" s="25"/>
      <c r="N14" s="25"/>
      <c r="O14" s="25"/>
      <c r="P14" s="25"/>
      <c r="Q14" s="25"/>
      <c r="R14" s="23" t="str">
        <f>"60,0"</f>
        <v>60,0</v>
      </c>
      <c r="S14" s="23" t="s">
        <v>158</v>
      </c>
    </row>
    <row r="15" spans="1:19">
      <c r="A15" s="20" t="s">
        <v>302</v>
      </c>
      <c r="B15" s="20" t="s">
        <v>414</v>
      </c>
      <c r="C15" s="20" t="s">
        <v>415</v>
      </c>
      <c r="D15" s="20" t="s">
        <v>130</v>
      </c>
      <c r="E15" s="20" t="s">
        <v>28</v>
      </c>
      <c r="F15" s="22" t="s">
        <v>373</v>
      </c>
      <c r="G15" s="22" t="s">
        <v>331</v>
      </c>
      <c r="H15" s="22" t="s">
        <v>416</v>
      </c>
      <c r="I15" s="21" t="s">
        <v>417</v>
      </c>
      <c r="J15" s="21"/>
      <c r="K15" s="21"/>
      <c r="L15" s="21"/>
      <c r="M15" s="21"/>
      <c r="N15" s="21"/>
      <c r="O15" s="21"/>
      <c r="P15" s="21"/>
      <c r="Q15" s="21"/>
      <c r="R15" s="20" t="str">
        <f>"102,5"</f>
        <v>102,5</v>
      </c>
      <c r="S15" s="20" t="s">
        <v>305</v>
      </c>
    </row>
    <row r="17" spans="1:19" ht="15">
      <c r="A17" s="45" t="s">
        <v>146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9">
      <c r="A18" s="8" t="s">
        <v>148</v>
      </c>
      <c r="B18" s="8" t="s">
        <v>149</v>
      </c>
      <c r="C18" s="8" t="s">
        <v>150</v>
      </c>
      <c r="D18" s="8" t="s">
        <v>151</v>
      </c>
      <c r="E18" s="8" t="s">
        <v>152</v>
      </c>
      <c r="F18" s="9" t="s">
        <v>347</v>
      </c>
      <c r="G18" s="9" t="s">
        <v>177</v>
      </c>
      <c r="H18" s="9" t="s">
        <v>373</v>
      </c>
      <c r="I18" s="10" t="s">
        <v>331</v>
      </c>
      <c r="J18" s="10"/>
      <c r="K18" s="10"/>
      <c r="L18" s="10"/>
      <c r="M18" s="10"/>
      <c r="N18" s="10"/>
      <c r="O18" s="10"/>
      <c r="P18" s="10"/>
      <c r="Q18" s="10"/>
      <c r="R18" s="8" t="str">
        <f>"90,0"</f>
        <v>90,0</v>
      </c>
      <c r="S18" s="8" t="s">
        <v>38</v>
      </c>
    </row>
    <row r="20" spans="1:19" ht="15">
      <c r="A20" s="45" t="s">
        <v>359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</row>
    <row r="21" spans="1:19">
      <c r="A21" s="8" t="s">
        <v>361</v>
      </c>
      <c r="B21" s="8" t="s">
        <v>362</v>
      </c>
      <c r="C21" s="8" t="s">
        <v>363</v>
      </c>
      <c r="D21" s="8" t="s">
        <v>151</v>
      </c>
      <c r="E21" s="8" t="s">
        <v>152</v>
      </c>
      <c r="F21" s="9" t="s">
        <v>322</v>
      </c>
      <c r="G21" s="9" t="s">
        <v>346</v>
      </c>
      <c r="H21" s="9" t="s">
        <v>418</v>
      </c>
      <c r="I21" s="10" t="s">
        <v>32</v>
      </c>
      <c r="J21" s="10"/>
      <c r="K21" s="10"/>
      <c r="L21" s="10"/>
      <c r="M21" s="10"/>
      <c r="N21" s="10"/>
      <c r="O21" s="10"/>
      <c r="P21" s="10"/>
      <c r="Q21" s="10"/>
      <c r="R21" s="8" t="str">
        <f>"77,5"</f>
        <v>77,5</v>
      </c>
      <c r="S21" s="8" t="s">
        <v>158</v>
      </c>
    </row>
    <row r="23" spans="1:19" ht="15">
      <c r="D23" s="6" t="s">
        <v>11</v>
      </c>
      <c r="E23" s="29" t="s">
        <v>523</v>
      </c>
    </row>
    <row r="24" spans="1:19" ht="15">
      <c r="D24" s="6" t="s">
        <v>12</v>
      </c>
      <c r="E24" s="29" t="s">
        <v>527</v>
      </c>
    </row>
    <row r="25" spans="1:19" ht="15">
      <c r="D25" s="6" t="s">
        <v>13</v>
      </c>
      <c r="E25" s="29" t="s">
        <v>524</v>
      </c>
    </row>
    <row r="26" spans="1:19" ht="15">
      <c r="D26" s="6" t="s">
        <v>14</v>
      </c>
      <c r="E26" s="29" t="s">
        <v>525</v>
      </c>
    </row>
    <row r="27" spans="1:19" ht="15">
      <c r="D27" s="6" t="s">
        <v>14</v>
      </c>
      <c r="E27" s="29" t="s">
        <v>526</v>
      </c>
    </row>
    <row r="28" spans="1:19" ht="15">
      <c r="D28" s="6" t="s">
        <v>15</v>
      </c>
    </row>
    <row r="29" spans="1:19" ht="15">
      <c r="D29" s="6"/>
    </row>
    <row r="31" spans="1:19" ht="18">
      <c r="A31" s="7" t="s">
        <v>16</v>
      </c>
      <c r="B31" s="7"/>
    </row>
    <row r="32" spans="1:19" ht="15">
      <c r="A32" s="11" t="s">
        <v>167</v>
      </c>
      <c r="B32" s="11"/>
    </row>
    <row r="33" spans="1:4" ht="14.25">
      <c r="A33" s="13"/>
      <c r="B33" s="14" t="s">
        <v>78</v>
      </c>
    </row>
    <row r="34" spans="1:4" ht="15">
      <c r="A34" s="15" t="s">
        <v>54</v>
      </c>
      <c r="B34" s="15" t="s">
        <v>55</v>
      </c>
      <c r="C34" s="15" t="s">
        <v>56</v>
      </c>
      <c r="D34" s="15"/>
    </row>
    <row r="35" spans="1:4">
      <c r="A35" s="12" t="s">
        <v>408</v>
      </c>
      <c r="B35" s="4" t="s">
        <v>78</v>
      </c>
      <c r="C35" s="4" t="s">
        <v>404</v>
      </c>
      <c r="D35" s="16"/>
    </row>
    <row r="36" spans="1:4">
      <c r="A36" s="12" t="s">
        <v>171</v>
      </c>
      <c r="B36" s="4" t="s">
        <v>78</v>
      </c>
      <c r="C36" s="4" t="s">
        <v>365</v>
      </c>
      <c r="D36" s="16"/>
    </row>
    <row r="39" spans="1:4" ht="15">
      <c r="A39" s="11" t="s">
        <v>52</v>
      </c>
      <c r="B39" s="11"/>
    </row>
    <row r="40" spans="1:4" ht="14.25">
      <c r="A40" s="13"/>
      <c r="B40" s="14" t="s">
        <v>366</v>
      </c>
    </row>
    <row r="41" spans="1:4" ht="15">
      <c r="A41" s="15" t="s">
        <v>54</v>
      </c>
      <c r="B41" s="15" t="s">
        <v>55</v>
      </c>
      <c r="C41" s="15" t="s">
        <v>56</v>
      </c>
      <c r="D41" s="15"/>
    </row>
    <row r="42" spans="1:4">
      <c r="A42" s="12" t="s">
        <v>341</v>
      </c>
      <c r="B42" s="4" t="s">
        <v>366</v>
      </c>
      <c r="C42" s="4" t="s">
        <v>136</v>
      </c>
      <c r="D42" s="16"/>
    </row>
    <row r="43" spans="1:4">
      <c r="A43" s="12" t="s">
        <v>348</v>
      </c>
      <c r="B43" s="4" t="s">
        <v>366</v>
      </c>
      <c r="C43" s="4" t="s">
        <v>136</v>
      </c>
      <c r="D43" s="16"/>
    </row>
    <row r="44" spans="1:4">
      <c r="A44" s="12" t="s">
        <v>360</v>
      </c>
      <c r="B44" s="4" t="s">
        <v>366</v>
      </c>
      <c r="C44" s="4" t="s">
        <v>367</v>
      </c>
      <c r="D44" s="16"/>
    </row>
    <row r="46" spans="1:4" ht="14.25">
      <c r="A46" s="13"/>
      <c r="B46" s="14" t="s">
        <v>78</v>
      </c>
    </row>
    <row r="47" spans="1:4" ht="15">
      <c r="A47" s="15" t="s">
        <v>54</v>
      </c>
      <c r="B47" s="15" t="s">
        <v>55</v>
      </c>
      <c r="C47" s="15" t="s">
        <v>56</v>
      </c>
      <c r="D47" s="15"/>
    </row>
    <row r="48" spans="1:4">
      <c r="A48" s="12" t="s">
        <v>147</v>
      </c>
      <c r="B48" s="4" t="s">
        <v>78</v>
      </c>
      <c r="C48" s="4" t="s">
        <v>156</v>
      </c>
      <c r="D48" s="16"/>
    </row>
    <row r="49" spans="1:4">
      <c r="A49" s="12" t="s">
        <v>351</v>
      </c>
      <c r="B49" s="4" t="s">
        <v>78</v>
      </c>
      <c r="C49" s="4" t="s">
        <v>136</v>
      </c>
      <c r="D49" s="16"/>
    </row>
    <row r="51" spans="1:4" ht="14.25">
      <c r="A51" s="13"/>
      <c r="B51" s="14" t="s">
        <v>53</v>
      </c>
    </row>
    <row r="52" spans="1:4" ht="15">
      <c r="A52" s="15" t="s">
        <v>54</v>
      </c>
      <c r="B52" s="15" t="s">
        <v>55</v>
      </c>
      <c r="C52" s="15" t="s">
        <v>56</v>
      </c>
      <c r="D52" s="15"/>
    </row>
    <row r="53" spans="1:4">
      <c r="A53" s="12" t="s">
        <v>301</v>
      </c>
      <c r="B53" s="4" t="s">
        <v>368</v>
      </c>
      <c r="C53" s="4" t="s">
        <v>136</v>
      </c>
      <c r="D53" s="16"/>
    </row>
    <row r="58" spans="1:4" ht="18">
      <c r="A58" s="7" t="s">
        <v>81</v>
      </c>
      <c r="B58" s="7"/>
    </row>
    <row r="59" spans="1:4" ht="15">
      <c r="A59" s="15" t="s">
        <v>82</v>
      </c>
      <c r="B59" s="15" t="s">
        <v>83</v>
      </c>
      <c r="C59" s="15" t="s">
        <v>84</v>
      </c>
    </row>
    <row r="60" spans="1:4">
      <c r="A60" s="4" t="s">
        <v>151</v>
      </c>
      <c r="B60" s="4" t="s">
        <v>369</v>
      </c>
      <c r="C60" s="4" t="s">
        <v>370</v>
      </c>
    </row>
    <row r="61" spans="1:4">
      <c r="A61" s="4" t="s">
        <v>130</v>
      </c>
      <c r="B61" s="4" t="s">
        <v>315</v>
      </c>
      <c r="C61" s="4" t="s">
        <v>419</v>
      </c>
    </row>
  </sheetData>
  <mergeCells count="16">
    <mergeCell ref="A17:R17"/>
    <mergeCell ref="A20:R20"/>
    <mergeCell ref="R3:R4"/>
    <mergeCell ref="S3:S4"/>
    <mergeCell ref="A5:R5"/>
    <mergeCell ref="A8:R8"/>
    <mergeCell ref="A11:R11"/>
    <mergeCell ref="A1:S2"/>
    <mergeCell ref="A3:A4"/>
    <mergeCell ref="B3:B4"/>
    <mergeCell ref="C3:C4"/>
    <mergeCell ref="D3:D4"/>
    <mergeCell ref="E3:E4"/>
    <mergeCell ref="F3:I3"/>
    <mergeCell ref="J3:M3"/>
    <mergeCell ref="N3:Q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67"/>
  <sheetViews>
    <sheetView topLeftCell="A38" workbookViewId="0">
      <selection activeCell="D38" sqref="D38:D59"/>
    </sheetView>
  </sheetViews>
  <sheetFormatPr defaultRowHeight="12.75"/>
  <cols>
    <col min="1" max="1" width="31.85546875" style="4" bestFit="1" customWidth="1"/>
    <col min="2" max="2" width="26.28515625" style="4" bestFit="1" customWidth="1"/>
    <col min="3" max="3" width="101.85546875" style="4" bestFit="1" customWidth="1"/>
    <col min="4" max="4" width="22.7109375" style="4" bestFit="1" customWidth="1"/>
    <col min="5" max="5" width="29.85546875" style="4" bestFit="1" customWidth="1"/>
    <col min="6" max="8" width="4.5703125" style="3" bestFit="1" customWidth="1"/>
    <col min="9" max="9" width="4.85546875" style="3" bestFit="1" customWidth="1"/>
    <col min="10" max="12" width="2.140625" style="3" bestFit="1" customWidth="1"/>
    <col min="13" max="13" width="4.85546875" style="3" bestFit="1" customWidth="1"/>
    <col min="14" max="16" width="2.140625" style="3" bestFit="1" customWidth="1"/>
    <col min="17" max="17" width="4.85546875" style="3" bestFit="1" customWidth="1"/>
    <col min="18" max="18" width="7.85546875" style="4" bestFit="1" customWidth="1"/>
    <col min="19" max="19" width="28.28515625" style="4" bestFit="1" customWidth="1"/>
    <col min="20" max="16384" width="9.140625" style="3"/>
  </cols>
  <sheetData>
    <row r="1" spans="1:19" s="2" customFormat="1" ht="29.1" customHeight="1">
      <c r="A1" s="36" t="s">
        <v>375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8"/>
    </row>
    <row r="2" spans="1:19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/>
    </row>
    <row r="3" spans="1:19" s="1" customFormat="1" ht="12.75" customHeight="1">
      <c r="A3" s="42" t="s">
        <v>0</v>
      </c>
      <c r="B3" s="44" t="s">
        <v>8</v>
      </c>
      <c r="C3" s="44" t="s">
        <v>9</v>
      </c>
      <c r="D3" s="31" t="s">
        <v>6</v>
      </c>
      <c r="E3" s="31" t="s">
        <v>10</v>
      </c>
      <c r="F3" s="31" t="s">
        <v>2</v>
      </c>
      <c r="G3" s="31"/>
      <c r="H3" s="31"/>
      <c r="I3" s="31"/>
      <c r="J3" s="31" t="s">
        <v>1</v>
      </c>
      <c r="K3" s="31"/>
      <c r="L3" s="31"/>
      <c r="M3" s="31"/>
      <c r="N3" s="31" t="s">
        <v>2</v>
      </c>
      <c r="O3" s="31"/>
      <c r="P3" s="31"/>
      <c r="Q3" s="31"/>
      <c r="R3" s="31" t="s">
        <v>3</v>
      </c>
      <c r="S3" s="33" t="s">
        <v>4</v>
      </c>
    </row>
    <row r="4" spans="1:19" s="1" customFormat="1" ht="21" customHeight="1" thickBot="1">
      <c r="A4" s="43"/>
      <c r="B4" s="32"/>
      <c r="C4" s="32"/>
      <c r="D4" s="32"/>
      <c r="E4" s="32"/>
      <c r="F4" s="5">
        <v>1</v>
      </c>
      <c r="G4" s="5">
        <v>2</v>
      </c>
      <c r="H4" s="5">
        <v>3</v>
      </c>
      <c r="I4" s="5" t="s">
        <v>7</v>
      </c>
      <c r="J4" s="5">
        <v>1</v>
      </c>
      <c r="K4" s="5">
        <v>2</v>
      </c>
      <c r="L4" s="5">
        <v>3</v>
      </c>
      <c r="M4" s="5" t="s">
        <v>7</v>
      </c>
      <c r="N4" s="5">
        <v>1</v>
      </c>
      <c r="O4" s="5">
        <v>2</v>
      </c>
      <c r="P4" s="5">
        <v>3</v>
      </c>
      <c r="Q4" s="5" t="s">
        <v>7</v>
      </c>
      <c r="R4" s="32"/>
      <c r="S4" s="34"/>
    </row>
    <row r="5" spans="1:19" ht="15">
      <c r="A5" s="35" t="s">
        <v>337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9">
      <c r="A6" s="8" t="s">
        <v>172</v>
      </c>
      <c r="B6" s="8" t="s">
        <v>338</v>
      </c>
      <c r="C6" s="8" t="s">
        <v>339</v>
      </c>
      <c r="D6" s="8" t="s">
        <v>151</v>
      </c>
      <c r="E6" s="8" t="s">
        <v>152</v>
      </c>
      <c r="F6" s="9" t="s">
        <v>376</v>
      </c>
      <c r="G6" s="9" t="s">
        <v>377</v>
      </c>
      <c r="H6" s="9" t="s">
        <v>378</v>
      </c>
      <c r="I6" s="9" t="s">
        <v>379</v>
      </c>
      <c r="J6" s="10"/>
      <c r="K6" s="10"/>
      <c r="L6" s="10"/>
      <c r="M6" s="10"/>
      <c r="N6" s="10"/>
      <c r="O6" s="10"/>
      <c r="P6" s="10"/>
      <c r="Q6" s="10"/>
      <c r="R6" s="8" t="str">
        <f>"20,0"</f>
        <v>20,0</v>
      </c>
      <c r="S6" s="8" t="s">
        <v>158</v>
      </c>
    </row>
    <row r="8" spans="1:19" ht="15">
      <c r="A8" s="45" t="s">
        <v>380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19">
      <c r="A9" s="8" t="s">
        <v>382</v>
      </c>
      <c r="B9" s="8" t="s">
        <v>383</v>
      </c>
      <c r="C9" s="8" t="s">
        <v>384</v>
      </c>
      <c r="D9" s="8" t="s">
        <v>130</v>
      </c>
      <c r="E9" s="8" t="s">
        <v>28</v>
      </c>
      <c r="F9" s="9" t="s">
        <v>385</v>
      </c>
      <c r="G9" s="9" t="s">
        <v>386</v>
      </c>
      <c r="H9" s="9" t="s">
        <v>387</v>
      </c>
      <c r="I9" s="10" t="s">
        <v>388</v>
      </c>
      <c r="J9" s="10"/>
      <c r="K9" s="10"/>
      <c r="L9" s="10"/>
      <c r="M9" s="10"/>
      <c r="N9" s="10"/>
      <c r="O9" s="10"/>
      <c r="P9" s="10"/>
      <c r="Q9" s="10"/>
      <c r="R9" s="8" t="str">
        <f>"32,5"</f>
        <v>32,5</v>
      </c>
      <c r="S9" s="8" t="s">
        <v>389</v>
      </c>
    </row>
    <row r="11" spans="1:19" ht="15">
      <c r="A11" s="45" t="s">
        <v>118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9">
      <c r="A12" s="17" t="s">
        <v>390</v>
      </c>
      <c r="B12" s="17" t="s">
        <v>349</v>
      </c>
      <c r="C12" s="17" t="s">
        <v>350</v>
      </c>
      <c r="D12" s="17" t="s">
        <v>151</v>
      </c>
      <c r="E12" s="17" t="s">
        <v>152</v>
      </c>
      <c r="F12" s="19" t="s">
        <v>376</v>
      </c>
      <c r="G12" s="19" t="s">
        <v>377</v>
      </c>
      <c r="H12" s="18" t="s">
        <v>391</v>
      </c>
      <c r="I12" s="18"/>
      <c r="J12" s="18"/>
      <c r="K12" s="18"/>
      <c r="L12" s="18"/>
      <c r="M12" s="18"/>
      <c r="N12" s="18"/>
      <c r="O12" s="18"/>
      <c r="P12" s="18"/>
      <c r="Q12" s="18"/>
      <c r="R12" s="17" t="str">
        <f>"15,0"</f>
        <v>15,0</v>
      </c>
      <c r="S12" s="17" t="s">
        <v>158</v>
      </c>
    </row>
    <row r="13" spans="1:19">
      <c r="A13" s="30" t="s">
        <v>342</v>
      </c>
      <c r="B13" s="23" t="s">
        <v>343</v>
      </c>
      <c r="C13" s="23" t="s">
        <v>344</v>
      </c>
      <c r="D13" s="23" t="s">
        <v>151</v>
      </c>
      <c r="E13" s="23" t="s">
        <v>152</v>
      </c>
      <c r="F13" s="24" t="s">
        <v>376</v>
      </c>
      <c r="G13" s="24" t="s">
        <v>377</v>
      </c>
      <c r="H13" s="25" t="s">
        <v>391</v>
      </c>
      <c r="I13" s="25"/>
      <c r="J13" s="25"/>
      <c r="K13" s="25"/>
      <c r="L13" s="25"/>
      <c r="M13" s="25"/>
      <c r="N13" s="25"/>
      <c r="O13" s="25"/>
      <c r="P13" s="25"/>
      <c r="Q13" s="25"/>
      <c r="R13" s="23" t="str">
        <f>"15,0"</f>
        <v>15,0</v>
      </c>
      <c r="S13" s="23" t="s">
        <v>158</v>
      </c>
    </row>
    <row r="14" spans="1:19">
      <c r="A14" s="23" t="s">
        <v>352</v>
      </c>
      <c r="B14" s="23" t="s">
        <v>353</v>
      </c>
      <c r="C14" s="23" t="s">
        <v>354</v>
      </c>
      <c r="D14" s="23" t="s">
        <v>151</v>
      </c>
      <c r="E14" s="23" t="s">
        <v>152</v>
      </c>
      <c r="F14" s="24" t="s">
        <v>377</v>
      </c>
      <c r="G14" s="24" t="s">
        <v>386</v>
      </c>
      <c r="H14" s="24" t="s">
        <v>392</v>
      </c>
      <c r="I14" s="25" t="s">
        <v>211</v>
      </c>
      <c r="J14" s="25"/>
      <c r="K14" s="25"/>
      <c r="L14" s="25"/>
      <c r="M14" s="25"/>
      <c r="N14" s="25"/>
      <c r="O14" s="25"/>
      <c r="P14" s="25"/>
      <c r="Q14" s="25"/>
      <c r="R14" s="23" t="str">
        <f>"27,5"</f>
        <v>27,5</v>
      </c>
      <c r="S14" s="23" t="s">
        <v>158</v>
      </c>
    </row>
    <row r="15" spans="1:19">
      <c r="A15" s="20" t="s">
        <v>394</v>
      </c>
      <c r="B15" s="20" t="s">
        <v>395</v>
      </c>
      <c r="C15" s="20" t="s">
        <v>344</v>
      </c>
      <c r="D15" s="20" t="s">
        <v>130</v>
      </c>
      <c r="E15" s="20" t="s">
        <v>28</v>
      </c>
      <c r="F15" s="22" t="s">
        <v>391</v>
      </c>
      <c r="G15" s="22" t="s">
        <v>396</v>
      </c>
      <c r="H15" s="22" t="s">
        <v>385</v>
      </c>
      <c r="I15" s="21" t="s">
        <v>397</v>
      </c>
      <c r="J15" s="21"/>
      <c r="K15" s="21"/>
      <c r="L15" s="21"/>
      <c r="M15" s="21"/>
      <c r="N15" s="21"/>
      <c r="O15" s="21"/>
      <c r="P15" s="21"/>
      <c r="Q15" s="21"/>
      <c r="R15" s="20" t="str">
        <f>"22,5"</f>
        <v>22,5</v>
      </c>
      <c r="S15" s="20" t="s">
        <v>38</v>
      </c>
    </row>
    <row r="17" spans="1:19" ht="15">
      <c r="A17" s="45" t="s">
        <v>39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9">
      <c r="A18" s="17" t="s">
        <v>399</v>
      </c>
      <c r="B18" s="17" t="s">
        <v>400</v>
      </c>
      <c r="C18" s="17" t="s">
        <v>401</v>
      </c>
      <c r="D18" s="17" t="s">
        <v>130</v>
      </c>
      <c r="E18" s="17" t="s">
        <v>28</v>
      </c>
      <c r="F18" s="19" t="s">
        <v>397</v>
      </c>
      <c r="G18" s="18" t="s">
        <v>386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7" t="str">
        <f>"23,8"</f>
        <v>23,8</v>
      </c>
      <c r="S18" s="17" t="s">
        <v>38</v>
      </c>
    </row>
    <row r="19" spans="1:19">
      <c r="A19" s="20" t="s">
        <v>399</v>
      </c>
      <c r="B19" s="20" t="s">
        <v>402</v>
      </c>
      <c r="C19" s="20" t="s">
        <v>401</v>
      </c>
      <c r="D19" s="20" t="s">
        <v>130</v>
      </c>
      <c r="E19" s="20" t="s">
        <v>28</v>
      </c>
      <c r="F19" s="22" t="s">
        <v>397</v>
      </c>
      <c r="G19" s="21" t="s">
        <v>386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0" t="str">
        <f>"23,8"</f>
        <v>23,8</v>
      </c>
      <c r="S19" s="20" t="s">
        <v>38</v>
      </c>
    </row>
    <row r="21" spans="1:19" ht="15">
      <c r="A21" s="45" t="s">
        <v>146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</row>
    <row r="22" spans="1:19">
      <c r="A22" s="8" t="s">
        <v>148</v>
      </c>
      <c r="B22" s="8" t="s">
        <v>149</v>
      </c>
      <c r="C22" s="8" t="s">
        <v>150</v>
      </c>
      <c r="D22" s="8" t="s">
        <v>151</v>
      </c>
      <c r="E22" s="8" t="s">
        <v>152</v>
      </c>
      <c r="F22" s="9" t="s">
        <v>386</v>
      </c>
      <c r="G22" s="9" t="s">
        <v>392</v>
      </c>
      <c r="H22" s="9" t="s">
        <v>387</v>
      </c>
      <c r="I22" s="10" t="s">
        <v>212</v>
      </c>
      <c r="J22" s="10"/>
      <c r="K22" s="10"/>
      <c r="L22" s="10"/>
      <c r="M22" s="10"/>
      <c r="N22" s="10"/>
      <c r="O22" s="10"/>
      <c r="P22" s="10"/>
      <c r="Q22" s="10"/>
      <c r="R22" s="8" t="str">
        <f>"32,5"</f>
        <v>32,5</v>
      </c>
      <c r="S22" s="8" t="s">
        <v>38</v>
      </c>
    </row>
    <row r="24" spans="1:19" ht="15">
      <c r="A24" s="45" t="s">
        <v>359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</row>
    <row r="25" spans="1:19">
      <c r="A25" s="8" t="s">
        <v>361</v>
      </c>
      <c r="B25" s="8" t="s">
        <v>362</v>
      </c>
      <c r="C25" s="8" t="s">
        <v>363</v>
      </c>
      <c r="D25" s="8" t="s">
        <v>151</v>
      </c>
      <c r="E25" s="8" t="s">
        <v>152</v>
      </c>
      <c r="F25" s="9" t="s">
        <v>403</v>
      </c>
      <c r="G25" s="9" t="s">
        <v>391</v>
      </c>
      <c r="H25" s="10" t="s">
        <v>379</v>
      </c>
      <c r="I25" s="10"/>
      <c r="J25" s="10"/>
      <c r="K25" s="10"/>
      <c r="L25" s="10"/>
      <c r="M25" s="10"/>
      <c r="N25" s="10"/>
      <c r="O25" s="10"/>
      <c r="P25" s="10"/>
      <c r="Q25" s="10"/>
      <c r="R25" s="8" t="str">
        <f>"17,5"</f>
        <v>17,5</v>
      </c>
      <c r="S25" s="8" t="s">
        <v>158</v>
      </c>
    </row>
    <row r="27" spans="1:19" ht="15">
      <c r="D27" s="6" t="s">
        <v>11</v>
      </c>
      <c r="E27" s="29" t="s">
        <v>523</v>
      </c>
    </row>
    <row r="28" spans="1:19" ht="15">
      <c r="D28" s="6" t="s">
        <v>12</v>
      </c>
      <c r="E28" s="29" t="s">
        <v>527</v>
      </c>
    </row>
    <row r="29" spans="1:19" ht="15">
      <c r="D29" s="6" t="s">
        <v>13</v>
      </c>
      <c r="E29" s="29" t="s">
        <v>524</v>
      </c>
    </row>
    <row r="30" spans="1:19" ht="15">
      <c r="D30" s="6" t="s">
        <v>14</v>
      </c>
      <c r="E30" s="29" t="s">
        <v>525</v>
      </c>
    </row>
    <row r="31" spans="1:19" ht="15">
      <c r="D31" s="6" t="s">
        <v>14</v>
      </c>
      <c r="E31" s="29" t="s">
        <v>526</v>
      </c>
    </row>
    <row r="32" spans="1:19" ht="15">
      <c r="D32" s="6"/>
    </row>
    <row r="33" spans="1:4" ht="15">
      <c r="D33" s="6"/>
    </row>
    <row r="35" spans="1:4" ht="18">
      <c r="A35" s="7" t="s">
        <v>16</v>
      </c>
      <c r="B35" s="7"/>
    </row>
    <row r="36" spans="1:4" ht="15">
      <c r="A36" s="11" t="s">
        <v>167</v>
      </c>
      <c r="B36" s="11"/>
    </row>
    <row r="37" spans="1:4" ht="14.25">
      <c r="A37" s="13"/>
      <c r="B37" s="14" t="s">
        <v>78</v>
      </c>
    </row>
    <row r="38" spans="1:4" ht="15">
      <c r="A38" s="15" t="s">
        <v>54</v>
      </c>
      <c r="B38" s="15" t="s">
        <v>55</v>
      </c>
      <c r="C38" s="15" t="s">
        <v>56</v>
      </c>
      <c r="D38" s="15"/>
    </row>
    <row r="39" spans="1:4">
      <c r="A39" s="12" t="s">
        <v>171</v>
      </c>
      <c r="B39" s="4" t="s">
        <v>78</v>
      </c>
      <c r="C39" s="4" t="s">
        <v>365</v>
      </c>
      <c r="D39" s="16"/>
    </row>
    <row r="42" spans="1:4" ht="15">
      <c r="A42" s="11" t="s">
        <v>52</v>
      </c>
      <c r="B42" s="11"/>
    </row>
    <row r="43" spans="1:4" ht="14.25">
      <c r="A43" s="13"/>
      <c r="B43" s="14" t="s">
        <v>366</v>
      </c>
    </row>
    <row r="44" spans="1:4" ht="15">
      <c r="A44" s="15" t="s">
        <v>54</v>
      </c>
      <c r="B44" s="15" t="s">
        <v>55</v>
      </c>
      <c r="C44" s="15" t="s">
        <v>56</v>
      </c>
      <c r="D44" s="15"/>
    </row>
    <row r="45" spans="1:4">
      <c r="A45" s="12" t="s">
        <v>348</v>
      </c>
      <c r="B45" s="4" t="s">
        <v>366</v>
      </c>
      <c r="C45" s="4" t="s">
        <v>136</v>
      </c>
      <c r="D45" s="16"/>
    </row>
    <row r="46" spans="1:4">
      <c r="A46" s="12" t="s">
        <v>360</v>
      </c>
      <c r="B46" s="4" t="s">
        <v>366</v>
      </c>
      <c r="C46" s="4" t="s">
        <v>367</v>
      </c>
      <c r="D46" s="16"/>
    </row>
    <row r="47" spans="1:4">
      <c r="A47" s="12" t="s">
        <v>341</v>
      </c>
      <c r="B47" s="4" t="s">
        <v>366</v>
      </c>
      <c r="C47" s="4" t="s">
        <v>136</v>
      </c>
      <c r="D47" s="16"/>
    </row>
    <row r="49" spans="1:4" ht="14.25">
      <c r="A49" s="13"/>
      <c r="B49" s="14" t="s">
        <v>78</v>
      </c>
    </row>
    <row r="50" spans="1:4" ht="15">
      <c r="A50" s="15" t="s">
        <v>54</v>
      </c>
      <c r="B50" s="15" t="s">
        <v>55</v>
      </c>
      <c r="C50" s="15" t="s">
        <v>56</v>
      </c>
      <c r="D50" s="15"/>
    </row>
    <row r="51" spans="1:4">
      <c r="A51" s="12" t="s">
        <v>381</v>
      </c>
      <c r="B51" s="4" t="s">
        <v>78</v>
      </c>
      <c r="C51" s="4" t="s">
        <v>404</v>
      </c>
      <c r="D51" s="16"/>
    </row>
    <row r="52" spans="1:4">
      <c r="A52" s="12" t="s">
        <v>147</v>
      </c>
      <c r="B52" s="4" t="s">
        <v>78</v>
      </c>
      <c r="C52" s="4" t="s">
        <v>156</v>
      </c>
      <c r="D52" s="16"/>
    </row>
    <row r="53" spans="1:4">
      <c r="A53" s="12" t="s">
        <v>351</v>
      </c>
      <c r="B53" s="4" t="s">
        <v>78</v>
      </c>
      <c r="C53" s="4" t="s">
        <v>136</v>
      </c>
      <c r="D53" s="16"/>
    </row>
    <row r="54" spans="1:4">
      <c r="A54" s="12" t="s">
        <v>398</v>
      </c>
      <c r="B54" s="4" t="s">
        <v>78</v>
      </c>
      <c r="C54" s="4" t="s">
        <v>64</v>
      </c>
      <c r="D54" s="16"/>
    </row>
    <row r="56" spans="1:4" ht="14.25">
      <c r="A56" s="13"/>
      <c r="B56" s="14" t="s">
        <v>53</v>
      </c>
    </row>
    <row r="57" spans="1:4" ht="15">
      <c r="A57" s="15" t="s">
        <v>54</v>
      </c>
      <c r="B57" s="15" t="s">
        <v>55</v>
      </c>
      <c r="C57" s="15" t="s">
        <v>56</v>
      </c>
      <c r="D57" s="15"/>
    </row>
    <row r="58" spans="1:4">
      <c r="A58" s="12" t="s">
        <v>393</v>
      </c>
      <c r="B58" s="4" t="s">
        <v>368</v>
      </c>
      <c r="C58" s="4" t="s">
        <v>136</v>
      </c>
      <c r="D58" s="16"/>
    </row>
    <row r="59" spans="1:4">
      <c r="A59" s="12" t="s">
        <v>398</v>
      </c>
      <c r="B59" s="4" t="s">
        <v>368</v>
      </c>
      <c r="C59" s="4" t="s">
        <v>64</v>
      </c>
      <c r="D59" s="16"/>
    </row>
    <row r="64" spans="1:4" ht="18">
      <c r="A64" s="7" t="s">
        <v>81</v>
      </c>
      <c r="B64" s="7"/>
    </row>
    <row r="65" spans="1:3" ht="15">
      <c r="A65" s="15" t="s">
        <v>82</v>
      </c>
      <c r="B65" s="15" t="s">
        <v>83</v>
      </c>
      <c r="C65" s="15" t="s">
        <v>84</v>
      </c>
    </row>
    <row r="66" spans="1:3">
      <c r="A66" s="4" t="s">
        <v>151</v>
      </c>
      <c r="B66" s="4" t="s">
        <v>405</v>
      </c>
      <c r="C66" s="4" t="s">
        <v>370</v>
      </c>
    </row>
    <row r="67" spans="1:3">
      <c r="A67" s="4" t="s">
        <v>130</v>
      </c>
      <c r="B67" s="4" t="s">
        <v>248</v>
      </c>
      <c r="C67" s="4" t="s">
        <v>406</v>
      </c>
    </row>
  </sheetData>
  <mergeCells count="17">
    <mergeCell ref="A17:R17"/>
    <mergeCell ref="A21:R21"/>
    <mergeCell ref="A24:R24"/>
    <mergeCell ref="R3:R4"/>
    <mergeCell ref="S3:S4"/>
    <mergeCell ref="A5:R5"/>
    <mergeCell ref="A8:R8"/>
    <mergeCell ref="A11:R11"/>
    <mergeCell ref="A1:S2"/>
    <mergeCell ref="A3:A4"/>
    <mergeCell ref="B3:B4"/>
    <mergeCell ref="C3:C4"/>
    <mergeCell ref="D3:D4"/>
    <mergeCell ref="E3:E4"/>
    <mergeCell ref="F3:I3"/>
    <mergeCell ref="J3:M3"/>
    <mergeCell ref="N3:Q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51"/>
  <sheetViews>
    <sheetView topLeftCell="A22" workbookViewId="0">
      <selection activeCell="D30" sqref="D30:D44"/>
    </sheetView>
  </sheetViews>
  <sheetFormatPr defaultRowHeight="12.75"/>
  <cols>
    <col min="1" max="1" width="31.85546875" style="4" bestFit="1" customWidth="1"/>
    <col min="2" max="2" width="26.28515625" style="4" bestFit="1" customWidth="1"/>
    <col min="3" max="3" width="101.85546875" style="4" bestFit="1" customWidth="1"/>
    <col min="4" max="4" width="22.7109375" style="4" bestFit="1" customWidth="1"/>
    <col min="5" max="5" width="29.85546875" style="4" bestFit="1" customWidth="1"/>
    <col min="6" max="9" width="5.5703125" style="3" bestFit="1" customWidth="1"/>
    <col min="10" max="12" width="2.140625" style="3" bestFit="1" customWidth="1"/>
    <col min="13" max="13" width="4.85546875" style="3" bestFit="1" customWidth="1"/>
    <col min="14" max="16" width="2.140625" style="3" bestFit="1" customWidth="1"/>
    <col min="17" max="17" width="4.85546875" style="3" bestFit="1" customWidth="1"/>
    <col min="18" max="18" width="7.85546875" style="4" bestFit="1" customWidth="1"/>
    <col min="19" max="19" width="21" style="4" bestFit="1" customWidth="1"/>
    <col min="20" max="16384" width="9.140625" style="3"/>
  </cols>
  <sheetData>
    <row r="1" spans="1:19" s="2" customFormat="1" ht="29.1" customHeight="1">
      <c r="A1" s="36" t="s">
        <v>372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8"/>
    </row>
    <row r="2" spans="1:19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/>
    </row>
    <row r="3" spans="1:19" s="1" customFormat="1" ht="12.75" customHeight="1">
      <c r="A3" s="42" t="s">
        <v>0</v>
      </c>
      <c r="B3" s="44" t="s">
        <v>8</v>
      </c>
      <c r="C3" s="44" t="s">
        <v>9</v>
      </c>
      <c r="D3" s="31" t="s">
        <v>6</v>
      </c>
      <c r="E3" s="31" t="s">
        <v>10</v>
      </c>
      <c r="F3" s="31" t="s">
        <v>2</v>
      </c>
      <c r="G3" s="31"/>
      <c r="H3" s="31"/>
      <c r="I3" s="31"/>
      <c r="J3" s="31" t="s">
        <v>1</v>
      </c>
      <c r="K3" s="31"/>
      <c r="L3" s="31"/>
      <c r="M3" s="31"/>
      <c r="N3" s="31" t="s">
        <v>2</v>
      </c>
      <c r="O3" s="31"/>
      <c r="P3" s="31"/>
      <c r="Q3" s="31"/>
      <c r="R3" s="31" t="s">
        <v>3</v>
      </c>
      <c r="S3" s="33" t="s">
        <v>4</v>
      </c>
    </row>
    <row r="4" spans="1:19" s="1" customFormat="1" ht="21" customHeight="1" thickBot="1">
      <c r="A4" s="43"/>
      <c r="B4" s="32"/>
      <c r="C4" s="32"/>
      <c r="D4" s="32"/>
      <c r="E4" s="32"/>
      <c r="F4" s="5">
        <v>1</v>
      </c>
      <c r="G4" s="5">
        <v>2</v>
      </c>
      <c r="H4" s="5">
        <v>3</v>
      </c>
      <c r="I4" s="5" t="s">
        <v>7</v>
      </c>
      <c r="J4" s="5">
        <v>1</v>
      </c>
      <c r="K4" s="5">
        <v>2</v>
      </c>
      <c r="L4" s="5">
        <v>3</v>
      </c>
      <c r="M4" s="5" t="s">
        <v>7</v>
      </c>
      <c r="N4" s="5">
        <v>1</v>
      </c>
      <c r="O4" s="5">
        <v>2</v>
      </c>
      <c r="P4" s="5">
        <v>3</v>
      </c>
      <c r="Q4" s="5" t="s">
        <v>7</v>
      </c>
      <c r="R4" s="32"/>
      <c r="S4" s="34"/>
    </row>
    <row r="5" spans="1:19" ht="15">
      <c r="A5" s="35" t="s">
        <v>337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9">
      <c r="A6" s="8" t="s">
        <v>172</v>
      </c>
      <c r="B6" s="8" t="s">
        <v>338</v>
      </c>
      <c r="C6" s="8" t="s">
        <v>339</v>
      </c>
      <c r="D6" s="8" t="s">
        <v>151</v>
      </c>
      <c r="E6" s="8" t="s">
        <v>152</v>
      </c>
      <c r="F6" s="9" t="s">
        <v>345</v>
      </c>
      <c r="G6" s="9" t="s">
        <v>347</v>
      </c>
      <c r="H6" s="9" t="s">
        <v>177</v>
      </c>
      <c r="I6" s="10" t="s">
        <v>33</v>
      </c>
      <c r="J6" s="10"/>
      <c r="K6" s="10"/>
      <c r="L6" s="10"/>
      <c r="M6" s="10"/>
      <c r="N6" s="10"/>
      <c r="O6" s="10"/>
      <c r="P6" s="10"/>
      <c r="Q6" s="10"/>
      <c r="R6" s="8" t="str">
        <f>"75,0"</f>
        <v>75,0</v>
      </c>
      <c r="S6" s="8" t="s">
        <v>158</v>
      </c>
    </row>
    <row r="8" spans="1:19" ht="15">
      <c r="A8" s="45" t="s">
        <v>118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19">
      <c r="A9" s="17" t="s">
        <v>342</v>
      </c>
      <c r="B9" s="17" t="s">
        <v>343</v>
      </c>
      <c r="C9" s="17" t="s">
        <v>344</v>
      </c>
      <c r="D9" s="17" t="s">
        <v>151</v>
      </c>
      <c r="E9" s="17" t="s">
        <v>152</v>
      </c>
      <c r="F9" s="19" t="s">
        <v>29</v>
      </c>
      <c r="G9" s="19" t="s">
        <v>31</v>
      </c>
      <c r="H9" s="19" t="s">
        <v>46</v>
      </c>
      <c r="I9" s="18" t="s">
        <v>47</v>
      </c>
      <c r="J9" s="18"/>
      <c r="K9" s="18"/>
      <c r="L9" s="18"/>
      <c r="M9" s="18"/>
      <c r="N9" s="18"/>
      <c r="O9" s="18"/>
      <c r="P9" s="18"/>
      <c r="Q9" s="18"/>
      <c r="R9" s="17" t="str">
        <f>"120,0"</f>
        <v>120,0</v>
      </c>
      <c r="S9" s="17" t="s">
        <v>158</v>
      </c>
    </row>
    <row r="10" spans="1:19">
      <c r="A10" s="30" t="s">
        <v>390</v>
      </c>
      <c r="B10" s="23" t="s">
        <v>349</v>
      </c>
      <c r="C10" s="23" t="s">
        <v>350</v>
      </c>
      <c r="D10" s="23" t="s">
        <v>151</v>
      </c>
      <c r="E10" s="23" t="s">
        <v>152</v>
      </c>
      <c r="F10" s="24" t="s">
        <v>364</v>
      </c>
      <c r="G10" s="24" t="s">
        <v>32</v>
      </c>
      <c r="H10" s="25" t="s">
        <v>373</v>
      </c>
      <c r="I10" s="25"/>
      <c r="J10" s="25"/>
      <c r="K10" s="25"/>
      <c r="L10" s="25"/>
      <c r="M10" s="25"/>
      <c r="N10" s="25"/>
      <c r="O10" s="25"/>
      <c r="P10" s="25"/>
      <c r="Q10" s="25"/>
      <c r="R10" s="23" t="str">
        <f>"80,0"</f>
        <v>80,0</v>
      </c>
      <c r="S10" s="23" t="s">
        <v>158</v>
      </c>
    </row>
    <row r="11" spans="1:19">
      <c r="A11" s="20" t="s">
        <v>352</v>
      </c>
      <c r="B11" s="20" t="s">
        <v>353</v>
      </c>
      <c r="C11" s="20" t="s">
        <v>354</v>
      </c>
      <c r="D11" s="20" t="s">
        <v>151</v>
      </c>
      <c r="E11" s="20" t="s">
        <v>152</v>
      </c>
      <c r="F11" s="22" t="s">
        <v>32</v>
      </c>
      <c r="G11" s="22" t="s">
        <v>29</v>
      </c>
      <c r="H11" s="21" t="s">
        <v>30</v>
      </c>
      <c r="I11" s="21"/>
      <c r="J11" s="21"/>
      <c r="K11" s="21"/>
      <c r="L11" s="21"/>
      <c r="M11" s="21"/>
      <c r="N11" s="21"/>
      <c r="O11" s="21"/>
      <c r="P11" s="21"/>
      <c r="Q11" s="21"/>
      <c r="R11" s="20" t="str">
        <f>"100,0"</f>
        <v>100,0</v>
      </c>
      <c r="S11" s="20" t="s">
        <v>158</v>
      </c>
    </row>
    <row r="13" spans="1:19" ht="15">
      <c r="A13" s="45" t="s">
        <v>146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1:19">
      <c r="A14" s="8" t="s">
        <v>148</v>
      </c>
      <c r="B14" s="8" t="s">
        <v>149</v>
      </c>
      <c r="C14" s="8" t="s">
        <v>150</v>
      </c>
      <c r="D14" s="8" t="s">
        <v>151</v>
      </c>
      <c r="E14" s="8" t="s">
        <v>152</v>
      </c>
      <c r="F14" s="9" t="s">
        <v>132</v>
      </c>
      <c r="G14" s="9" t="s">
        <v>36</v>
      </c>
      <c r="H14" s="10" t="s">
        <v>37</v>
      </c>
      <c r="I14" s="10"/>
      <c r="J14" s="10"/>
      <c r="K14" s="10"/>
      <c r="L14" s="10"/>
      <c r="M14" s="10"/>
      <c r="N14" s="10"/>
      <c r="O14" s="10"/>
      <c r="P14" s="10"/>
      <c r="Q14" s="10"/>
      <c r="R14" s="8" t="str">
        <f>"170,0"</f>
        <v>170,0</v>
      </c>
      <c r="S14" s="8" t="s">
        <v>38</v>
      </c>
    </row>
    <row r="16" spans="1:19" ht="15">
      <c r="A16" s="45" t="s">
        <v>359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spans="1:19">
      <c r="A17" s="8" t="s">
        <v>361</v>
      </c>
      <c r="B17" s="8" t="s">
        <v>362</v>
      </c>
      <c r="C17" s="8" t="s">
        <v>363</v>
      </c>
      <c r="D17" s="8" t="s">
        <v>151</v>
      </c>
      <c r="E17" s="8" t="s">
        <v>152</v>
      </c>
      <c r="F17" s="9" t="s">
        <v>31</v>
      </c>
      <c r="G17" s="9" t="s">
        <v>47</v>
      </c>
      <c r="H17" s="10" t="s">
        <v>374</v>
      </c>
      <c r="I17" s="10"/>
      <c r="J17" s="10"/>
      <c r="K17" s="10"/>
      <c r="L17" s="10"/>
      <c r="M17" s="10"/>
      <c r="N17" s="10"/>
      <c r="O17" s="10"/>
      <c r="P17" s="10"/>
      <c r="Q17" s="10"/>
      <c r="R17" s="8" t="str">
        <f>"125,0"</f>
        <v>125,0</v>
      </c>
      <c r="S17" s="8" t="s">
        <v>158</v>
      </c>
    </row>
    <row r="19" spans="1:19" ht="15">
      <c r="D19" s="6" t="s">
        <v>11</v>
      </c>
      <c r="E19" s="29" t="s">
        <v>523</v>
      </c>
    </row>
    <row r="20" spans="1:19" ht="15">
      <c r="D20" s="6" t="s">
        <v>12</v>
      </c>
      <c r="E20" s="29" t="s">
        <v>527</v>
      </c>
    </row>
    <row r="21" spans="1:19" ht="15">
      <c r="D21" s="6" t="s">
        <v>13</v>
      </c>
      <c r="E21" s="29" t="s">
        <v>524</v>
      </c>
    </row>
    <row r="22" spans="1:19" ht="15">
      <c r="D22" s="6" t="s">
        <v>14</v>
      </c>
      <c r="E22" s="29" t="s">
        <v>525</v>
      </c>
    </row>
    <row r="23" spans="1:19" ht="15">
      <c r="D23" s="6" t="s">
        <v>14</v>
      </c>
      <c r="E23" s="29" t="s">
        <v>526</v>
      </c>
    </row>
    <row r="24" spans="1:19" ht="15">
      <c r="D24" s="6"/>
    </row>
    <row r="25" spans="1:19" ht="15">
      <c r="D25" s="6"/>
    </row>
    <row r="27" spans="1:19" ht="18">
      <c r="A27" s="7" t="s">
        <v>16</v>
      </c>
      <c r="B27" s="7"/>
    </row>
    <row r="28" spans="1:19" ht="15">
      <c r="A28" s="11" t="s">
        <v>167</v>
      </c>
      <c r="B28" s="11"/>
    </row>
    <row r="29" spans="1:19" ht="14.25">
      <c r="A29" s="13"/>
      <c r="B29" s="14" t="s">
        <v>78</v>
      </c>
    </row>
    <row r="30" spans="1:19" ht="15">
      <c r="A30" s="15" t="s">
        <v>54</v>
      </c>
      <c r="B30" s="15" t="s">
        <v>55</v>
      </c>
      <c r="C30" s="15" t="s">
        <v>56</v>
      </c>
      <c r="D30" s="15"/>
    </row>
    <row r="31" spans="1:19">
      <c r="A31" s="12" t="s">
        <v>171</v>
      </c>
      <c r="B31" s="4" t="s">
        <v>78</v>
      </c>
      <c r="C31" s="4" t="s">
        <v>365</v>
      </c>
      <c r="D31" s="16"/>
    </row>
    <row r="34" spans="1:4" ht="15">
      <c r="A34" s="11" t="s">
        <v>52</v>
      </c>
      <c r="B34" s="11"/>
    </row>
    <row r="35" spans="1:4" ht="14.25">
      <c r="A35" s="13"/>
      <c r="B35" s="14" t="s">
        <v>366</v>
      </c>
    </row>
    <row r="36" spans="1:4" ht="15">
      <c r="A36" s="15" t="s">
        <v>54</v>
      </c>
      <c r="B36" s="15" t="s">
        <v>55</v>
      </c>
      <c r="C36" s="15" t="s">
        <v>56</v>
      </c>
      <c r="D36" s="15"/>
    </row>
    <row r="37" spans="1:4">
      <c r="A37" s="12" t="s">
        <v>341</v>
      </c>
      <c r="B37" s="4" t="s">
        <v>366</v>
      </c>
      <c r="C37" s="4" t="s">
        <v>136</v>
      </c>
      <c r="D37" s="16"/>
    </row>
    <row r="38" spans="1:4">
      <c r="A38" s="12" t="s">
        <v>360</v>
      </c>
      <c r="B38" s="4" t="s">
        <v>366</v>
      </c>
      <c r="C38" s="4" t="s">
        <v>367</v>
      </c>
      <c r="D38" s="16"/>
    </row>
    <row r="39" spans="1:4">
      <c r="A39" s="12" t="s">
        <v>348</v>
      </c>
      <c r="B39" s="4" t="s">
        <v>366</v>
      </c>
      <c r="C39" s="4" t="s">
        <v>136</v>
      </c>
      <c r="D39" s="16"/>
    </row>
    <row r="41" spans="1:4" ht="14.25">
      <c r="A41" s="13"/>
      <c r="B41" s="14" t="s">
        <v>78</v>
      </c>
    </row>
    <row r="42" spans="1:4" ht="15">
      <c r="A42" s="15" t="s">
        <v>54</v>
      </c>
      <c r="B42" s="15" t="s">
        <v>55</v>
      </c>
      <c r="C42" s="15" t="s">
        <v>56</v>
      </c>
      <c r="D42" s="15"/>
    </row>
    <row r="43" spans="1:4">
      <c r="A43" s="12" t="s">
        <v>147</v>
      </c>
      <c r="B43" s="4" t="s">
        <v>78</v>
      </c>
      <c r="C43" s="4" t="s">
        <v>156</v>
      </c>
      <c r="D43" s="16"/>
    </row>
    <row r="44" spans="1:4">
      <c r="A44" s="12" t="s">
        <v>351</v>
      </c>
      <c r="B44" s="4" t="s">
        <v>78</v>
      </c>
      <c r="C44" s="4" t="s">
        <v>136</v>
      </c>
      <c r="D44" s="16"/>
    </row>
    <row r="49" spans="1:3" ht="18">
      <c r="A49" s="7" t="s">
        <v>81</v>
      </c>
      <c r="B49" s="7"/>
    </row>
    <row r="50" spans="1:3" ht="15">
      <c r="A50" s="15" t="s">
        <v>82</v>
      </c>
      <c r="B50" s="15" t="s">
        <v>83</v>
      </c>
      <c r="C50" s="15" t="s">
        <v>84</v>
      </c>
    </row>
    <row r="51" spans="1:3">
      <c r="A51" s="4" t="s">
        <v>151</v>
      </c>
      <c r="B51" s="4" t="s">
        <v>369</v>
      </c>
      <c r="C51" s="4" t="s">
        <v>370</v>
      </c>
    </row>
  </sheetData>
  <mergeCells count="15">
    <mergeCell ref="A16:R16"/>
    <mergeCell ref="R3:R4"/>
    <mergeCell ref="S3:S4"/>
    <mergeCell ref="A5:R5"/>
    <mergeCell ref="A8:R8"/>
    <mergeCell ref="A13:R13"/>
    <mergeCell ref="A1:S2"/>
    <mergeCell ref="A3:A4"/>
    <mergeCell ref="B3:B4"/>
    <mergeCell ref="C3:C4"/>
    <mergeCell ref="D3:D4"/>
    <mergeCell ref="E3:E4"/>
    <mergeCell ref="F3:I3"/>
    <mergeCell ref="J3:M3"/>
    <mergeCell ref="N3:Q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S59"/>
  <sheetViews>
    <sheetView topLeftCell="A30" workbookViewId="0">
      <selection activeCell="D33" sqref="D33:D51"/>
    </sheetView>
  </sheetViews>
  <sheetFormatPr defaultRowHeight="12.75"/>
  <cols>
    <col min="1" max="1" width="31.85546875" style="4" bestFit="1" customWidth="1"/>
    <col min="2" max="2" width="26.28515625" style="4" bestFit="1" customWidth="1"/>
    <col min="3" max="3" width="101.85546875" style="4" bestFit="1" customWidth="1"/>
    <col min="4" max="4" width="22.7109375" style="4" bestFit="1" customWidth="1"/>
    <col min="5" max="5" width="29.85546875" style="4" bestFit="1" customWidth="1"/>
    <col min="6" max="8" width="4.5703125" style="3" bestFit="1" customWidth="1"/>
    <col min="9" max="9" width="4.85546875" style="3" bestFit="1" customWidth="1"/>
    <col min="10" max="12" width="2.140625" style="3" bestFit="1" customWidth="1"/>
    <col min="13" max="13" width="4.85546875" style="3" bestFit="1" customWidth="1"/>
    <col min="14" max="16" width="2.140625" style="3" bestFit="1" customWidth="1"/>
    <col min="17" max="17" width="4.85546875" style="3" bestFit="1" customWidth="1"/>
    <col min="18" max="18" width="7.85546875" style="4" bestFit="1" customWidth="1"/>
    <col min="19" max="19" width="21" style="4" bestFit="1" customWidth="1"/>
    <col min="20" max="16384" width="9.140625" style="3"/>
  </cols>
  <sheetData>
    <row r="1" spans="1:19" s="2" customFormat="1" ht="29.1" customHeight="1">
      <c r="A1" s="36" t="s">
        <v>336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8"/>
    </row>
    <row r="2" spans="1:19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/>
    </row>
    <row r="3" spans="1:19" s="1" customFormat="1" ht="12.75" customHeight="1">
      <c r="A3" s="42" t="s">
        <v>0</v>
      </c>
      <c r="B3" s="44" t="s">
        <v>8</v>
      </c>
      <c r="C3" s="44" t="s">
        <v>9</v>
      </c>
      <c r="D3" s="31" t="s">
        <v>6</v>
      </c>
      <c r="E3" s="31" t="s">
        <v>10</v>
      </c>
      <c r="F3" s="31" t="s">
        <v>2</v>
      </c>
      <c r="G3" s="31"/>
      <c r="H3" s="31"/>
      <c r="I3" s="31"/>
      <c r="J3" s="31" t="s">
        <v>1</v>
      </c>
      <c r="K3" s="31"/>
      <c r="L3" s="31"/>
      <c r="M3" s="31"/>
      <c r="N3" s="31" t="s">
        <v>2</v>
      </c>
      <c r="O3" s="31"/>
      <c r="P3" s="31"/>
      <c r="Q3" s="31"/>
      <c r="R3" s="31" t="s">
        <v>3</v>
      </c>
      <c r="S3" s="33" t="s">
        <v>4</v>
      </c>
    </row>
    <row r="4" spans="1:19" s="1" customFormat="1" ht="21" customHeight="1" thickBot="1">
      <c r="A4" s="43"/>
      <c r="B4" s="32"/>
      <c r="C4" s="32"/>
      <c r="D4" s="32"/>
      <c r="E4" s="32"/>
      <c r="F4" s="5">
        <v>1</v>
      </c>
      <c r="G4" s="5">
        <v>2</v>
      </c>
      <c r="H4" s="5">
        <v>3</v>
      </c>
      <c r="I4" s="5" t="s">
        <v>7</v>
      </c>
      <c r="J4" s="5">
        <v>1</v>
      </c>
      <c r="K4" s="5">
        <v>2</v>
      </c>
      <c r="L4" s="5">
        <v>3</v>
      </c>
      <c r="M4" s="5" t="s">
        <v>7</v>
      </c>
      <c r="N4" s="5">
        <v>1</v>
      </c>
      <c r="O4" s="5">
        <v>2</v>
      </c>
      <c r="P4" s="5">
        <v>3</v>
      </c>
      <c r="Q4" s="5" t="s">
        <v>7</v>
      </c>
      <c r="R4" s="32"/>
      <c r="S4" s="34"/>
    </row>
    <row r="5" spans="1:19" ht="15">
      <c r="A5" s="35" t="s">
        <v>337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9">
      <c r="A6" s="8" t="s">
        <v>172</v>
      </c>
      <c r="B6" s="8" t="s">
        <v>338</v>
      </c>
      <c r="C6" s="8" t="s">
        <v>339</v>
      </c>
      <c r="D6" s="8" t="s">
        <v>151</v>
      </c>
      <c r="E6" s="8" t="s">
        <v>152</v>
      </c>
      <c r="F6" s="9" t="s">
        <v>340</v>
      </c>
      <c r="G6" s="9" t="s">
        <v>211</v>
      </c>
      <c r="H6" s="9" t="s">
        <v>213</v>
      </c>
      <c r="I6" s="9" t="s">
        <v>213</v>
      </c>
      <c r="J6" s="10"/>
      <c r="K6" s="10"/>
      <c r="L6" s="10"/>
      <c r="M6" s="10"/>
      <c r="N6" s="10"/>
      <c r="O6" s="10"/>
      <c r="P6" s="10"/>
      <c r="Q6" s="10"/>
      <c r="R6" s="8" t="str">
        <f>"40,0"</f>
        <v>40,0</v>
      </c>
      <c r="S6" s="8" t="s">
        <v>158</v>
      </c>
    </row>
    <row r="8" spans="1:19" ht="15">
      <c r="A8" s="45" t="s">
        <v>118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19">
      <c r="A9" s="17" t="s">
        <v>342</v>
      </c>
      <c r="B9" s="17" t="s">
        <v>343</v>
      </c>
      <c r="C9" s="17" t="s">
        <v>344</v>
      </c>
      <c r="D9" s="17" t="s">
        <v>151</v>
      </c>
      <c r="E9" s="17" t="s">
        <v>152</v>
      </c>
      <c r="F9" s="19" t="s">
        <v>328</v>
      </c>
      <c r="G9" s="19" t="s">
        <v>345</v>
      </c>
      <c r="H9" s="19" t="s">
        <v>346</v>
      </c>
      <c r="I9" s="18" t="s">
        <v>347</v>
      </c>
      <c r="J9" s="18"/>
      <c r="K9" s="18"/>
      <c r="L9" s="18"/>
      <c r="M9" s="18"/>
      <c r="N9" s="18"/>
      <c r="O9" s="18"/>
      <c r="P9" s="18"/>
      <c r="Q9" s="18"/>
      <c r="R9" s="17" t="str">
        <f>"60,0"</f>
        <v>60,0</v>
      </c>
      <c r="S9" s="17" t="s">
        <v>158</v>
      </c>
    </row>
    <row r="10" spans="1:19">
      <c r="A10" s="30" t="s">
        <v>390</v>
      </c>
      <c r="B10" s="23" t="s">
        <v>349</v>
      </c>
      <c r="C10" s="23" t="s">
        <v>350</v>
      </c>
      <c r="D10" s="23" t="s">
        <v>151</v>
      </c>
      <c r="E10" s="23" t="s">
        <v>152</v>
      </c>
      <c r="F10" s="24" t="s">
        <v>213</v>
      </c>
      <c r="G10" s="24" t="s">
        <v>328</v>
      </c>
      <c r="H10" s="24" t="s">
        <v>330</v>
      </c>
      <c r="I10" s="24" t="s">
        <v>345</v>
      </c>
      <c r="J10" s="25"/>
      <c r="K10" s="25"/>
      <c r="L10" s="25"/>
      <c r="M10" s="25"/>
      <c r="N10" s="25"/>
      <c r="O10" s="25"/>
      <c r="P10" s="25"/>
      <c r="Q10" s="25"/>
      <c r="R10" s="23" t="str">
        <f>"55,0"</f>
        <v>55,0</v>
      </c>
      <c r="S10" s="23" t="s">
        <v>158</v>
      </c>
    </row>
    <row r="11" spans="1:19">
      <c r="A11" s="20" t="s">
        <v>352</v>
      </c>
      <c r="B11" s="20" t="s">
        <v>353</v>
      </c>
      <c r="C11" s="20" t="s">
        <v>354</v>
      </c>
      <c r="D11" s="20" t="s">
        <v>151</v>
      </c>
      <c r="E11" s="20" t="s">
        <v>152</v>
      </c>
      <c r="F11" s="22" t="s">
        <v>212</v>
      </c>
      <c r="G11" s="22" t="s">
        <v>328</v>
      </c>
      <c r="H11" s="22" t="s">
        <v>330</v>
      </c>
      <c r="I11" s="22" t="s">
        <v>322</v>
      </c>
      <c r="J11" s="21"/>
      <c r="K11" s="21"/>
      <c r="L11" s="21"/>
      <c r="M11" s="21"/>
      <c r="N11" s="21"/>
      <c r="O11" s="21"/>
      <c r="P11" s="21"/>
      <c r="Q11" s="21"/>
      <c r="R11" s="20" t="str">
        <f>"52,5"</f>
        <v>52,5</v>
      </c>
      <c r="S11" s="20" t="s">
        <v>158</v>
      </c>
    </row>
    <row r="13" spans="1:19" ht="15">
      <c r="A13" s="45" t="s">
        <v>39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1:19">
      <c r="A14" s="8" t="s">
        <v>356</v>
      </c>
      <c r="B14" s="8" t="s">
        <v>357</v>
      </c>
      <c r="C14" s="8" t="s">
        <v>358</v>
      </c>
      <c r="D14" s="8" t="s">
        <v>130</v>
      </c>
      <c r="E14" s="8" t="s">
        <v>28</v>
      </c>
      <c r="F14" s="9" t="s">
        <v>346</v>
      </c>
      <c r="G14" s="10" t="s">
        <v>175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8" t="str">
        <f>"60,0"</f>
        <v>60,0</v>
      </c>
      <c r="S14" s="8" t="s">
        <v>226</v>
      </c>
    </row>
    <row r="16" spans="1:19" ht="15">
      <c r="A16" s="45" t="s">
        <v>146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spans="1:19">
      <c r="A17" s="8" t="s">
        <v>148</v>
      </c>
      <c r="B17" s="8" t="s">
        <v>149</v>
      </c>
      <c r="C17" s="8" t="s">
        <v>150</v>
      </c>
      <c r="D17" s="8" t="s">
        <v>151</v>
      </c>
      <c r="E17" s="8" t="s">
        <v>152</v>
      </c>
      <c r="F17" s="9" t="s">
        <v>345</v>
      </c>
      <c r="G17" s="9" t="s">
        <v>347</v>
      </c>
      <c r="H17" s="9" t="s">
        <v>177</v>
      </c>
      <c r="I17" s="9" t="s">
        <v>32</v>
      </c>
      <c r="J17" s="10"/>
      <c r="K17" s="10"/>
      <c r="L17" s="10"/>
      <c r="M17" s="10"/>
      <c r="N17" s="10"/>
      <c r="O17" s="10"/>
      <c r="P17" s="10"/>
      <c r="Q17" s="10"/>
      <c r="R17" s="8" t="str">
        <f>"80,0"</f>
        <v>80,0</v>
      </c>
      <c r="S17" s="8" t="s">
        <v>38</v>
      </c>
    </row>
    <row r="19" spans="1:19" ht="15">
      <c r="A19" s="45" t="s">
        <v>359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</row>
    <row r="20" spans="1:19">
      <c r="A20" s="8" t="s">
        <v>361</v>
      </c>
      <c r="B20" s="8" t="s">
        <v>362</v>
      </c>
      <c r="C20" s="8" t="s">
        <v>363</v>
      </c>
      <c r="D20" s="8" t="s">
        <v>151</v>
      </c>
      <c r="E20" s="8" t="s">
        <v>152</v>
      </c>
      <c r="F20" s="9" t="s">
        <v>330</v>
      </c>
      <c r="G20" s="9" t="s">
        <v>346</v>
      </c>
      <c r="H20" s="9" t="s">
        <v>364</v>
      </c>
      <c r="I20" s="10" t="s">
        <v>176</v>
      </c>
      <c r="J20" s="10"/>
      <c r="K20" s="10"/>
      <c r="L20" s="10"/>
      <c r="M20" s="10"/>
      <c r="N20" s="10"/>
      <c r="O20" s="10"/>
      <c r="P20" s="10"/>
      <c r="Q20" s="10"/>
      <c r="R20" s="8" t="str">
        <f>"70,0"</f>
        <v>70,0</v>
      </c>
      <c r="S20" s="8" t="s">
        <v>158</v>
      </c>
    </row>
    <row r="22" spans="1:19" ht="15">
      <c r="D22" s="6" t="s">
        <v>11</v>
      </c>
      <c r="E22" s="29" t="s">
        <v>523</v>
      </c>
    </row>
    <row r="23" spans="1:19" ht="15">
      <c r="D23" s="6" t="s">
        <v>12</v>
      </c>
      <c r="E23" s="29" t="s">
        <v>527</v>
      </c>
    </row>
    <row r="24" spans="1:19" ht="15">
      <c r="D24" s="6" t="s">
        <v>13</v>
      </c>
      <c r="E24" s="29" t="s">
        <v>524</v>
      </c>
    </row>
    <row r="25" spans="1:19" ht="15">
      <c r="D25" s="6" t="s">
        <v>14</v>
      </c>
      <c r="E25" s="29" t="s">
        <v>525</v>
      </c>
    </row>
    <row r="26" spans="1:19" ht="15">
      <c r="D26" s="6" t="s">
        <v>14</v>
      </c>
      <c r="E26" s="29" t="s">
        <v>526</v>
      </c>
    </row>
    <row r="27" spans="1:19" ht="15">
      <c r="D27" s="6"/>
    </row>
    <row r="28" spans="1:19" ht="15">
      <c r="D28" s="6"/>
    </row>
    <row r="30" spans="1:19" ht="18">
      <c r="A30" s="7" t="s">
        <v>16</v>
      </c>
      <c r="B30" s="7"/>
    </row>
    <row r="31" spans="1:19" ht="15">
      <c r="A31" s="11" t="s">
        <v>167</v>
      </c>
      <c r="B31" s="11"/>
    </row>
    <row r="32" spans="1:19" ht="14.25">
      <c r="A32" s="13"/>
      <c r="B32" s="14" t="s">
        <v>78</v>
      </c>
    </row>
    <row r="33" spans="1:4" ht="15">
      <c r="A33" s="15" t="s">
        <v>54</v>
      </c>
      <c r="B33" s="15" t="s">
        <v>55</v>
      </c>
      <c r="C33" s="15" t="s">
        <v>56</v>
      </c>
      <c r="D33" s="15"/>
    </row>
    <row r="34" spans="1:4">
      <c r="A34" s="12" t="s">
        <v>171</v>
      </c>
      <c r="B34" s="4" t="s">
        <v>78</v>
      </c>
      <c r="C34" s="4" t="s">
        <v>365</v>
      </c>
      <c r="D34" s="16"/>
    </row>
    <row r="37" spans="1:4" ht="15">
      <c r="A37" s="11" t="s">
        <v>52</v>
      </c>
      <c r="B37" s="11"/>
    </row>
    <row r="38" spans="1:4" ht="14.25">
      <c r="A38" s="13"/>
      <c r="B38" s="14" t="s">
        <v>366</v>
      </c>
    </row>
    <row r="39" spans="1:4" ht="15">
      <c r="A39" s="15" t="s">
        <v>54</v>
      </c>
      <c r="B39" s="15" t="s">
        <v>55</v>
      </c>
      <c r="C39" s="15" t="s">
        <v>56</v>
      </c>
      <c r="D39" s="15"/>
    </row>
    <row r="40" spans="1:4">
      <c r="A40" s="12" t="s">
        <v>360</v>
      </c>
      <c r="B40" s="4" t="s">
        <v>366</v>
      </c>
      <c r="C40" s="4" t="s">
        <v>367</v>
      </c>
      <c r="D40" s="16"/>
    </row>
    <row r="41" spans="1:4">
      <c r="A41" s="12" t="s">
        <v>341</v>
      </c>
      <c r="B41" s="4" t="s">
        <v>366</v>
      </c>
      <c r="C41" s="4" t="s">
        <v>136</v>
      </c>
      <c r="D41" s="16"/>
    </row>
    <row r="42" spans="1:4">
      <c r="A42" s="12" t="s">
        <v>348</v>
      </c>
      <c r="B42" s="4" t="s">
        <v>366</v>
      </c>
      <c r="C42" s="4" t="s">
        <v>136</v>
      </c>
      <c r="D42" s="16"/>
    </row>
    <row r="44" spans="1:4" ht="14.25">
      <c r="A44" s="13"/>
      <c r="B44" s="14" t="s">
        <v>78</v>
      </c>
    </row>
    <row r="45" spans="1:4" ht="15">
      <c r="A45" s="15" t="s">
        <v>54</v>
      </c>
      <c r="B45" s="15" t="s">
        <v>55</v>
      </c>
      <c r="C45" s="15" t="s">
        <v>56</v>
      </c>
      <c r="D45" s="15"/>
    </row>
    <row r="46" spans="1:4">
      <c r="A46" s="12" t="s">
        <v>147</v>
      </c>
      <c r="B46" s="4" t="s">
        <v>78</v>
      </c>
      <c r="C46" s="4" t="s">
        <v>156</v>
      </c>
      <c r="D46" s="16"/>
    </row>
    <row r="47" spans="1:4">
      <c r="A47" s="12" t="s">
        <v>351</v>
      </c>
      <c r="B47" s="4" t="s">
        <v>78</v>
      </c>
      <c r="C47" s="4" t="s">
        <v>136</v>
      </c>
      <c r="D47" s="16"/>
    </row>
    <row r="49" spans="1:4" ht="14.25">
      <c r="A49" s="13"/>
      <c r="B49" s="14" t="s">
        <v>53</v>
      </c>
    </row>
    <row r="50" spans="1:4" ht="15">
      <c r="A50" s="15" t="s">
        <v>54</v>
      </c>
      <c r="B50" s="15" t="s">
        <v>55</v>
      </c>
      <c r="C50" s="15" t="s">
        <v>56</v>
      </c>
      <c r="D50" s="15"/>
    </row>
    <row r="51" spans="1:4">
      <c r="A51" s="12" t="s">
        <v>355</v>
      </c>
      <c r="B51" s="4" t="s">
        <v>368</v>
      </c>
      <c r="C51" s="4" t="s">
        <v>64</v>
      </c>
      <c r="D51" s="16"/>
    </row>
    <row r="56" spans="1:4" ht="18">
      <c r="A56" s="7" t="s">
        <v>81</v>
      </c>
      <c r="B56" s="7"/>
    </row>
    <row r="57" spans="1:4" ht="15">
      <c r="A57" s="15" t="s">
        <v>82</v>
      </c>
      <c r="B57" s="15" t="s">
        <v>83</v>
      </c>
      <c r="C57" s="15" t="s">
        <v>84</v>
      </c>
    </row>
    <row r="58" spans="1:4">
      <c r="A58" s="4" t="s">
        <v>151</v>
      </c>
      <c r="B58" s="4" t="s">
        <v>369</v>
      </c>
      <c r="C58" s="4" t="s">
        <v>370</v>
      </c>
    </row>
    <row r="59" spans="1:4">
      <c r="A59" s="4" t="s">
        <v>130</v>
      </c>
      <c r="B59" s="4" t="s">
        <v>85</v>
      </c>
      <c r="C59" s="4" t="s">
        <v>371</v>
      </c>
    </row>
  </sheetData>
  <mergeCells count="16">
    <mergeCell ref="A16:R16"/>
    <mergeCell ref="A19:R19"/>
    <mergeCell ref="R3:R4"/>
    <mergeCell ref="S3:S4"/>
    <mergeCell ref="A5:R5"/>
    <mergeCell ref="A8:R8"/>
    <mergeCell ref="A13:R13"/>
    <mergeCell ref="A1:S2"/>
    <mergeCell ref="A3:A4"/>
    <mergeCell ref="B3:B4"/>
    <mergeCell ref="C3:C4"/>
    <mergeCell ref="D3:D4"/>
    <mergeCell ref="E3:E4"/>
    <mergeCell ref="F3:I3"/>
    <mergeCell ref="J3:M3"/>
    <mergeCell ref="N3:Q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30"/>
  <sheetViews>
    <sheetView workbookViewId="0">
      <selection activeCell="E16" sqref="E16"/>
    </sheetView>
  </sheetViews>
  <sheetFormatPr defaultRowHeight="12.75"/>
  <cols>
    <col min="1" max="1" width="31.85546875" style="4" bestFit="1" customWidth="1"/>
    <col min="2" max="2" width="26.28515625" style="4" bestFit="1" customWidth="1"/>
    <col min="3" max="3" width="17.85546875" style="4" bestFit="1" customWidth="1"/>
    <col min="4" max="4" width="9.28515625" style="4" bestFit="1" customWidth="1"/>
    <col min="5" max="5" width="22.7109375" style="4" bestFit="1" customWidth="1"/>
    <col min="6" max="6" width="17.28515625" style="4" bestFit="1" customWidth="1"/>
    <col min="7" max="9" width="4.5703125" style="3" bestFit="1" customWidth="1"/>
    <col min="10" max="10" width="4.85546875" style="3" bestFit="1" customWidth="1"/>
    <col min="11" max="13" width="4.5703125" style="3" bestFit="1" customWidth="1"/>
    <col min="14" max="14" width="4.85546875" style="3" bestFit="1" customWidth="1"/>
    <col min="15" max="15" width="7.85546875" style="4" bestFit="1" customWidth="1"/>
    <col min="16" max="16" width="8.5703125" style="3" bestFit="1" customWidth="1"/>
    <col min="17" max="17" width="17.5703125" style="4" bestFit="1" customWidth="1"/>
    <col min="18" max="16384" width="9.140625" style="3"/>
  </cols>
  <sheetData>
    <row r="1" spans="1:17" s="2" customFormat="1" ht="29.1" customHeight="1">
      <c r="A1" s="36" t="s">
        <v>317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</row>
    <row r="2" spans="1:17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spans="1:17" s="1" customFormat="1" ht="12.75" customHeight="1">
      <c r="A3" s="42" t="s">
        <v>0</v>
      </c>
      <c r="B3" s="44" t="s">
        <v>8</v>
      </c>
      <c r="C3" s="44" t="s">
        <v>9</v>
      </c>
      <c r="D3" s="31" t="s">
        <v>18</v>
      </c>
      <c r="E3" s="31" t="s">
        <v>6</v>
      </c>
      <c r="F3" s="31" t="s">
        <v>10</v>
      </c>
      <c r="G3" s="31" t="s">
        <v>20</v>
      </c>
      <c r="H3" s="31"/>
      <c r="I3" s="31"/>
      <c r="J3" s="31"/>
      <c r="K3" s="31" t="s">
        <v>21</v>
      </c>
      <c r="L3" s="31"/>
      <c r="M3" s="31"/>
      <c r="N3" s="31"/>
      <c r="O3" s="31" t="s">
        <v>3</v>
      </c>
      <c r="P3" s="31" t="s">
        <v>5</v>
      </c>
      <c r="Q3" s="33" t="s">
        <v>4</v>
      </c>
    </row>
    <row r="4" spans="1:17" s="1" customFormat="1" ht="21" customHeight="1" thickBot="1">
      <c r="A4" s="43"/>
      <c r="B4" s="32"/>
      <c r="C4" s="32"/>
      <c r="D4" s="32"/>
      <c r="E4" s="32"/>
      <c r="F4" s="32"/>
      <c r="G4" s="5">
        <v>1</v>
      </c>
      <c r="H4" s="5">
        <v>2</v>
      </c>
      <c r="I4" s="5">
        <v>3</v>
      </c>
      <c r="J4" s="5" t="s">
        <v>7</v>
      </c>
      <c r="K4" s="5">
        <v>1</v>
      </c>
      <c r="L4" s="5">
        <v>2</v>
      </c>
      <c r="M4" s="5">
        <v>3</v>
      </c>
      <c r="N4" s="5" t="s">
        <v>7</v>
      </c>
      <c r="O4" s="32"/>
      <c r="P4" s="32"/>
      <c r="Q4" s="34"/>
    </row>
    <row r="5" spans="1:17" ht="15">
      <c r="A5" s="35" t="s">
        <v>287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7">
      <c r="A6" s="8" t="s">
        <v>319</v>
      </c>
      <c r="B6" s="8" t="s">
        <v>320</v>
      </c>
      <c r="C6" s="8" t="s">
        <v>321</v>
      </c>
      <c r="D6" s="8" t="str">
        <f>"0,9013"</f>
        <v>0,9013</v>
      </c>
      <c r="E6" s="8" t="s">
        <v>130</v>
      </c>
      <c r="F6" s="8" t="s">
        <v>28</v>
      </c>
      <c r="G6" s="10" t="s">
        <v>322</v>
      </c>
      <c r="H6" s="10" t="s">
        <v>322</v>
      </c>
      <c r="I6" s="10" t="s">
        <v>322</v>
      </c>
      <c r="J6" s="10"/>
      <c r="K6" s="10" t="s">
        <v>323</v>
      </c>
      <c r="L6" s="10"/>
      <c r="M6" s="10"/>
      <c r="N6" s="10"/>
      <c r="O6" s="8" t="str">
        <f>"0.00"</f>
        <v>0.00</v>
      </c>
      <c r="P6" s="9" t="str">
        <f>"0,0000"</f>
        <v>0,0000</v>
      </c>
      <c r="Q6" s="8" t="s">
        <v>194</v>
      </c>
    </row>
    <row r="8" spans="1:17" ht="15">
      <c r="A8" s="45" t="s">
        <v>279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7">
      <c r="A9" s="8" t="s">
        <v>325</v>
      </c>
      <c r="B9" s="8" t="s">
        <v>326</v>
      </c>
      <c r="C9" s="8" t="s">
        <v>327</v>
      </c>
      <c r="D9" s="8" t="str">
        <f>"0,9378"</f>
        <v>0,9378</v>
      </c>
      <c r="E9" s="8" t="s">
        <v>130</v>
      </c>
      <c r="F9" s="8" t="s">
        <v>28</v>
      </c>
      <c r="G9" s="9" t="s">
        <v>328</v>
      </c>
      <c r="H9" s="9" t="s">
        <v>329</v>
      </c>
      <c r="I9" s="9" t="s">
        <v>330</v>
      </c>
      <c r="J9" s="10"/>
      <c r="K9" s="9" t="s">
        <v>323</v>
      </c>
      <c r="L9" s="9" t="s">
        <v>331</v>
      </c>
      <c r="M9" s="9" t="s">
        <v>332</v>
      </c>
      <c r="N9" s="10"/>
      <c r="O9" s="8" t="str">
        <f>"147,5"</f>
        <v>147,5</v>
      </c>
      <c r="P9" s="9" t="str">
        <f>"138,3329"</f>
        <v>138,3329</v>
      </c>
      <c r="Q9" s="8" t="s">
        <v>38</v>
      </c>
    </row>
    <row r="11" spans="1:17" ht="15">
      <c r="E11" s="6" t="s">
        <v>11</v>
      </c>
      <c r="F11" s="29" t="s">
        <v>523</v>
      </c>
    </row>
    <row r="12" spans="1:17" ht="15">
      <c r="E12" s="6" t="s">
        <v>12</v>
      </c>
      <c r="F12" s="29" t="s">
        <v>527</v>
      </c>
    </row>
    <row r="13" spans="1:17" ht="15">
      <c r="E13" s="6" t="s">
        <v>13</v>
      </c>
      <c r="F13" s="29" t="s">
        <v>524</v>
      </c>
    </row>
    <row r="14" spans="1:17" ht="15">
      <c r="E14" s="6" t="s">
        <v>14</v>
      </c>
      <c r="F14" s="29" t="s">
        <v>525</v>
      </c>
    </row>
    <row r="15" spans="1:17" ht="15">
      <c r="E15" s="6" t="s">
        <v>14</v>
      </c>
      <c r="F15" s="29" t="s">
        <v>526</v>
      </c>
    </row>
    <row r="16" spans="1:17" ht="15">
      <c r="E16" s="6"/>
    </row>
    <row r="17" spans="1:5" ht="15">
      <c r="E17" s="6"/>
    </row>
    <row r="19" spans="1:5" ht="18">
      <c r="A19" s="7" t="s">
        <v>16</v>
      </c>
      <c r="B19" s="7"/>
    </row>
    <row r="20" spans="1:5" ht="15">
      <c r="A20" s="11" t="s">
        <v>52</v>
      </c>
      <c r="B20" s="11"/>
    </row>
    <row r="21" spans="1:5" ht="14.25">
      <c r="A21" s="13"/>
      <c r="B21" s="14" t="s">
        <v>78</v>
      </c>
    </row>
    <row r="22" spans="1:5" ht="15">
      <c r="A22" s="15" t="s">
        <v>54</v>
      </c>
      <c r="B22" s="15" t="s">
        <v>55</v>
      </c>
      <c r="C22" s="15" t="s">
        <v>56</v>
      </c>
      <c r="D22" s="15" t="s">
        <v>57</v>
      </c>
      <c r="E22" s="15" t="s">
        <v>58</v>
      </c>
    </row>
    <row r="23" spans="1:5">
      <c r="A23" s="12" t="s">
        <v>324</v>
      </c>
      <c r="B23" s="4" t="s">
        <v>78</v>
      </c>
      <c r="C23" s="4" t="s">
        <v>294</v>
      </c>
      <c r="D23" s="4" t="s">
        <v>333</v>
      </c>
      <c r="E23" s="16" t="s">
        <v>334</v>
      </c>
    </row>
    <row r="28" spans="1:5" ht="18">
      <c r="A28" s="7" t="s">
        <v>81</v>
      </c>
      <c r="B28" s="7"/>
    </row>
    <row r="29" spans="1:5" ht="15">
      <c r="A29" s="15" t="s">
        <v>82</v>
      </c>
      <c r="B29" s="15" t="s">
        <v>83</v>
      </c>
      <c r="C29" s="15" t="s">
        <v>84</v>
      </c>
    </row>
    <row r="30" spans="1:5">
      <c r="A30" s="4" t="s">
        <v>130</v>
      </c>
      <c r="B30" s="4" t="s">
        <v>85</v>
      </c>
      <c r="C30" s="4" t="s">
        <v>335</v>
      </c>
    </row>
  </sheetData>
  <mergeCells count="14">
    <mergeCell ref="A5:P5"/>
    <mergeCell ref="A8:P8"/>
    <mergeCell ref="A1:Q2"/>
    <mergeCell ref="A3:A4"/>
    <mergeCell ref="B3:B4"/>
    <mergeCell ref="C3:C4"/>
    <mergeCell ref="D3:D4"/>
    <mergeCell ref="E3:E4"/>
    <mergeCell ref="F3:F4"/>
    <mergeCell ref="G3:J3"/>
    <mergeCell ref="K3:N3"/>
    <mergeCell ref="O3:O4"/>
    <mergeCell ref="P3:P4"/>
    <mergeCell ref="Q3:Q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37"/>
  <sheetViews>
    <sheetView workbookViewId="0">
      <selection activeCell="E17" sqref="E17"/>
    </sheetView>
  </sheetViews>
  <sheetFormatPr defaultRowHeight="12.75"/>
  <cols>
    <col min="1" max="1" width="31.85546875" style="4" bestFit="1" customWidth="1"/>
    <col min="2" max="2" width="28.5703125" style="4" bestFit="1" customWidth="1"/>
    <col min="3" max="3" width="40.42578125" style="4" bestFit="1" customWidth="1"/>
    <col min="4" max="4" width="9.28515625" style="4" bestFit="1" customWidth="1"/>
    <col min="5" max="5" width="22.7109375" style="4" bestFit="1" customWidth="1"/>
    <col min="6" max="6" width="17.28515625" style="4" bestFit="1" customWidth="1"/>
    <col min="7" max="9" width="5.5703125" style="3" bestFit="1" customWidth="1"/>
    <col min="10" max="10" width="4.85546875" style="3" bestFit="1" customWidth="1"/>
    <col min="11" max="11" width="7.85546875" style="4" bestFit="1" customWidth="1"/>
    <col min="12" max="12" width="8.5703125" style="3" bestFit="1" customWidth="1"/>
    <col min="13" max="13" width="26.85546875" style="4" bestFit="1" customWidth="1"/>
    <col min="14" max="16384" width="9.140625" style="3"/>
  </cols>
  <sheetData>
    <row r="1" spans="1:13" s="2" customFormat="1" ht="29.1" customHeight="1">
      <c r="A1" s="36" t="s">
        <v>300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1:13" s="1" customFormat="1" ht="12.75" customHeight="1">
      <c r="A3" s="42" t="s">
        <v>0</v>
      </c>
      <c r="B3" s="44" t="s">
        <v>8</v>
      </c>
      <c r="C3" s="44" t="s">
        <v>9</v>
      </c>
      <c r="D3" s="31" t="s">
        <v>18</v>
      </c>
      <c r="E3" s="31" t="s">
        <v>6</v>
      </c>
      <c r="F3" s="31" t="s">
        <v>10</v>
      </c>
      <c r="G3" s="31" t="s">
        <v>21</v>
      </c>
      <c r="H3" s="31"/>
      <c r="I3" s="31"/>
      <c r="J3" s="31"/>
      <c r="K3" s="31" t="s">
        <v>144</v>
      </c>
      <c r="L3" s="31" t="s">
        <v>5</v>
      </c>
      <c r="M3" s="33" t="s">
        <v>4</v>
      </c>
    </row>
    <row r="4" spans="1:13" s="1" customFormat="1" ht="21" customHeight="1" thickBot="1">
      <c r="A4" s="43"/>
      <c r="B4" s="32"/>
      <c r="C4" s="32"/>
      <c r="D4" s="32"/>
      <c r="E4" s="32"/>
      <c r="F4" s="32"/>
      <c r="G4" s="5">
        <v>1</v>
      </c>
      <c r="H4" s="5">
        <v>2</v>
      </c>
      <c r="I4" s="5">
        <v>3</v>
      </c>
      <c r="J4" s="5" t="s">
        <v>7</v>
      </c>
      <c r="K4" s="32"/>
      <c r="L4" s="32"/>
      <c r="M4" s="34"/>
    </row>
    <row r="5" spans="1:13" ht="15">
      <c r="A5" s="35" t="s">
        <v>118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3">
      <c r="A6" s="17" t="s">
        <v>302</v>
      </c>
      <c r="B6" s="17" t="s">
        <v>303</v>
      </c>
      <c r="C6" s="17" t="s">
        <v>304</v>
      </c>
      <c r="D6" s="17" t="str">
        <f>"0,5980"</f>
        <v>0,5980</v>
      </c>
      <c r="E6" s="17" t="s">
        <v>130</v>
      </c>
      <c r="F6" s="17" t="s">
        <v>28</v>
      </c>
      <c r="G6" s="19" t="s">
        <v>45</v>
      </c>
      <c r="H6" s="19" t="s">
        <v>73</v>
      </c>
      <c r="I6" s="19" t="s">
        <v>74</v>
      </c>
      <c r="J6" s="18"/>
      <c r="K6" s="17" t="str">
        <f>"235,0"</f>
        <v>235,0</v>
      </c>
      <c r="L6" s="19" t="str">
        <f>"150,2266"</f>
        <v>150,2266</v>
      </c>
      <c r="M6" s="17" t="s">
        <v>305</v>
      </c>
    </row>
    <row r="7" spans="1:13">
      <c r="A7" s="20" t="s">
        <v>307</v>
      </c>
      <c r="B7" s="20" t="s">
        <v>308</v>
      </c>
      <c r="C7" s="20" t="s">
        <v>309</v>
      </c>
      <c r="D7" s="20" t="str">
        <f>"0,5918"</f>
        <v>0,5918</v>
      </c>
      <c r="E7" s="20" t="s">
        <v>130</v>
      </c>
      <c r="F7" s="20" t="s">
        <v>28</v>
      </c>
      <c r="G7" s="22" t="s">
        <v>310</v>
      </c>
      <c r="H7" s="21" t="s">
        <v>131</v>
      </c>
      <c r="I7" s="21"/>
      <c r="J7" s="21"/>
      <c r="K7" s="20" t="str">
        <f>"140,0"</f>
        <v>140,0</v>
      </c>
      <c r="L7" s="22" t="str">
        <f>"136,2915"</f>
        <v>136,2915</v>
      </c>
      <c r="M7" s="20" t="s">
        <v>188</v>
      </c>
    </row>
    <row r="9" spans="1:13" ht="15">
      <c r="A9" s="45" t="s">
        <v>39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3">
      <c r="A10" s="8" t="s">
        <v>69</v>
      </c>
      <c r="B10" s="8" t="s">
        <v>70</v>
      </c>
      <c r="C10" s="8" t="s">
        <v>71</v>
      </c>
      <c r="D10" s="8" t="str">
        <f>"0,5598"</f>
        <v>0,5598</v>
      </c>
      <c r="E10" s="8" t="s">
        <v>72</v>
      </c>
      <c r="F10" s="8" t="s">
        <v>28</v>
      </c>
      <c r="G10" s="9" t="s">
        <v>76</v>
      </c>
      <c r="H10" s="9" t="s">
        <v>77</v>
      </c>
      <c r="I10" s="10"/>
      <c r="J10" s="10"/>
      <c r="K10" s="8" t="str">
        <f>"285,0"</f>
        <v>285,0</v>
      </c>
      <c r="L10" s="9" t="str">
        <f>"159,5430"</f>
        <v>159,5430</v>
      </c>
      <c r="M10" s="8" t="s">
        <v>38</v>
      </c>
    </row>
    <row r="12" spans="1:13" ht="15">
      <c r="E12" s="6" t="s">
        <v>11</v>
      </c>
      <c r="F12" s="29" t="s">
        <v>523</v>
      </c>
    </row>
    <row r="13" spans="1:13" ht="15">
      <c r="E13" s="6" t="s">
        <v>12</v>
      </c>
      <c r="F13" s="29" t="s">
        <v>527</v>
      </c>
    </row>
    <row r="14" spans="1:13" ht="15">
      <c r="E14" s="6" t="s">
        <v>13</v>
      </c>
      <c r="F14" s="29" t="s">
        <v>524</v>
      </c>
    </row>
    <row r="15" spans="1:13" ht="15">
      <c r="E15" s="6" t="s">
        <v>14</v>
      </c>
      <c r="F15" s="29" t="s">
        <v>525</v>
      </c>
    </row>
    <row r="16" spans="1:13" ht="15">
      <c r="E16" s="6" t="s">
        <v>14</v>
      </c>
      <c r="F16" s="29" t="s">
        <v>526</v>
      </c>
    </row>
    <row r="17" spans="1:5" ht="15">
      <c r="E17" s="6"/>
    </row>
    <row r="18" spans="1:5" ht="15">
      <c r="E18" s="6"/>
    </row>
    <row r="20" spans="1:5" ht="18">
      <c r="A20" s="7" t="s">
        <v>16</v>
      </c>
      <c r="B20" s="7"/>
    </row>
    <row r="21" spans="1:5" ht="15">
      <c r="A21" s="11" t="s">
        <v>52</v>
      </c>
      <c r="B21" s="11"/>
    </row>
    <row r="22" spans="1:5" ht="14.25">
      <c r="A22" s="13"/>
      <c r="B22" s="14" t="s">
        <v>78</v>
      </c>
    </row>
    <row r="23" spans="1:5" ht="15">
      <c r="A23" s="15" t="s">
        <v>54</v>
      </c>
      <c r="B23" s="15" t="s">
        <v>55</v>
      </c>
      <c r="C23" s="15" t="s">
        <v>56</v>
      </c>
      <c r="D23" s="15" t="s">
        <v>57</v>
      </c>
      <c r="E23" s="15" t="s">
        <v>58</v>
      </c>
    </row>
    <row r="24" spans="1:5">
      <c r="A24" s="12" t="s">
        <v>68</v>
      </c>
      <c r="B24" s="4" t="s">
        <v>78</v>
      </c>
      <c r="C24" s="4" t="s">
        <v>64</v>
      </c>
      <c r="D24" s="4" t="s">
        <v>77</v>
      </c>
      <c r="E24" s="16" t="s">
        <v>311</v>
      </c>
    </row>
    <row r="26" spans="1:5" ht="14.25">
      <c r="A26" s="13"/>
      <c r="B26" s="14" t="s">
        <v>53</v>
      </c>
    </row>
    <row r="27" spans="1:5" ht="15">
      <c r="A27" s="15" t="s">
        <v>54</v>
      </c>
      <c r="B27" s="15" t="s">
        <v>55</v>
      </c>
      <c r="C27" s="15" t="s">
        <v>56</v>
      </c>
      <c r="D27" s="15" t="s">
        <v>57</v>
      </c>
      <c r="E27" s="15" t="s">
        <v>58</v>
      </c>
    </row>
    <row r="28" spans="1:5">
      <c r="A28" s="12" t="s">
        <v>301</v>
      </c>
      <c r="B28" s="4" t="s">
        <v>244</v>
      </c>
      <c r="C28" s="4" t="s">
        <v>136</v>
      </c>
      <c r="D28" s="4" t="s">
        <v>74</v>
      </c>
      <c r="E28" s="16" t="s">
        <v>312</v>
      </c>
    </row>
    <row r="29" spans="1:5">
      <c r="A29" s="12" t="s">
        <v>306</v>
      </c>
      <c r="B29" s="4" t="s">
        <v>313</v>
      </c>
      <c r="C29" s="4" t="s">
        <v>136</v>
      </c>
      <c r="D29" s="4" t="s">
        <v>310</v>
      </c>
      <c r="E29" s="16" t="s">
        <v>314</v>
      </c>
    </row>
    <row r="34" spans="1:3" ht="18">
      <c r="A34" s="7" t="s">
        <v>81</v>
      </c>
      <c r="B34" s="7"/>
    </row>
    <row r="35" spans="1:3" ht="15">
      <c r="A35" s="15" t="s">
        <v>82</v>
      </c>
      <c r="B35" s="15" t="s">
        <v>83</v>
      </c>
      <c r="C35" s="15" t="s">
        <v>84</v>
      </c>
    </row>
    <row r="36" spans="1:3">
      <c r="A36" s="4" t="s">
        <v>130</v>
      </c>
      <c r="B36" s="4" t="s">
        <v>315</v>
      </c>
      <c r="C36" s="4" t="s">
        <v>316</v>
      </c>
    </row>
    <row r="37" spans="1:3">
      <c r="A37" s="4" t="s">
        <v>72</v>
      </c>
      <c r="B37" s="4" t="s">
        <v>85</v>
      </c>
      <c r="C37" s="4" t="s">
        <v>86</v>
      </c>
    </row>
  </sheetData>
  <mergeCells count="13">
    <mergeCell ref="A5:L5"/>
    <mergeCell ref="A9:L9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51"/>
  <sheetViews>
    <sheetView workbookViewId="0">
      <selection activeCell="E22" sqref="E22"/>
    </sheetView>
  </sheetViews>
  <sheetFormatPr defaultRowHeight="12.75"/>
  <cols>
    <col min="1" max="1" width="31.85546875" style="4" bestFit="1" customWidth="1"/>
    <col min="2" max="2" width="29" style="4" bestFit="1" customWidth="1"/>
    <col min="3" max="3" width="18.85546875" style="4" bestFit="1" customWidth="1"/>
    <col min="4" max="4" width="9.28515625" style="4" bestFit="1" customWidth="1"/>
    <col min="5" max="5" width="22.7109375" style="4" bestFit="1" customWidth="1"/>
    <col min="6" max="6" width="29.85546875" style="4" bestFit="1" customWidth="1"/>
    <col min="7" max="9" width="5.5703125" style="3" bestFit="1" customWidth="1"/>
    <col min="10" max="10" width="4.85546875" style="3" bestFit="1" customWidth="1"/>
    <col min="11" max="11" width="7.85546875" style="4" bestFit="1" customWidth="1"/>
    <col min="12" max="12" width="8.5703125" style="3" bestFit="1" customWidth="1"/>
    <col min="13" max="13" width="21" style="4" bestFit="1" customWidth="1"/>
    <col min="14" max="16384" width="9.140625" style="3"/>
  </cols>
  <sheetData>
    <row r="1" spans="1:13" s="2" customFormat="1" ht="29.1" customHeight="1">
      <c r="A1" s="36" t="s">
        <v>278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1:13" s="1" customFormat="1" ht="12.75" customHeight="1">
      <c r="A3" s="42" t="s">
        <v>0</v>
      </c>
      <c r="B3" s="44" t="s">
        <v>8</v>
      </c>
      <c r="C3" s="44" t="s">
        <v>9</v>
      </c>
      <c r="D3" s="31" t="s">
        <v>18</v>
      </c>
      <c r="E3" s="31" t="s">
        <v>6</v>
      </c>
      <c r="F3" s="31" t="s">
        <v>10</v>
      </c>
      <c r="G3" s="31" t="s">
        <v>21</v>
      </c>
      <c r="H3" s="31"/>
      <c r="I3" s="31"/>
      <c r="J3" s="31"/>
      <c r="K3" s="31" t="s">
        <v>144</v>
      </c>
      <c r="L3" s="31" t="s">
        <v>5</v>
      </c>
      <c r="M3" s="33" t="s">
        <v>4</v>
      </c>
    </row>
    <row r="4" spans="1:13" s="1" customFormat="1" ht="21" customHeight="1" thickBot="1">
      <c r="A4" s="43"/>
      <c r="B4" s="32"/>
      <c r="C4" s="32"/>
      <c r="D4" s="32"/>
      <c r="E4" s="32"/>
      <c r="F4" s="32"/>
      <c r="G4" s="5">
        <v>1</v>
      </c>
      <c r="H4" s="5">
        <v>2</v>
      </c>
      <c r="I4" s="5">
        <v>3</v>
      </c>
      <c r="J4" s="5" t="s">
        <v>7</v>
      </c>
      <c r="K4" s="32"/>
      <c r="L4" s="32"/>
      <c r="M4" s="34"/>
    </row>
    <row r="5" spans="1:13" ht="15">
      <c r="A5" s="35" t="s">
        <v>279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3">
      <c r="A6" s="8" t="s">
        <v>281</v>
      </c>
      <c r="B6" s="8" t="s">
        <v>282</v>
      </c>
      <c r="C6" s="8" t="s">
        <v>283</v>
      </c>
      <c r="D6" s="8" t="str">
        <f>"0,9124"</f>
        <v>0,9124</v>
      </c>
      <c r="E6" s="8" t="s">
        <v>27</v>
      </c>
      <c r="F6" s="8" t="s">
        <v>28</v>
      </c>
      <c r="G6" s="9" t="s">
        <v>29</v>
      </c>
      <c r="H6" s="10" t="s">
        <v>284</v>
      </c>
      <c r="I6" s="10" t="s">
        <v>284</v>
      </c>
      <c r="J6" s="10"/>
      <c r="K6" s="8" t="str">
        <f>"100,0"</f>
        <v>100,0</v>
      </c>
      <c r="L6" s="9" t="str">
        <f>"91,2400"</f>
        <v>91,2400</v>
      </c>
      <c r="M6" s="8" t="s">
        <v>38</v>
      </c>
    </row>
    <row r="8" spans="1:13" ht="15">
      <c r="A8" s="45" t="s">
        <v>22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3">
      <c r="A9" s="8" t="s">
        <v>172</v>
      </c>
      <c r="B9" s="8" t="s">
        <v>173</v>
      </c>
      <c r="C9" s="8" t="s">
        <v>174</v>
      </c>
      <c r="D9" s="8" t="str">
        <f>"0,7837"</f>
        <v>0,7837</v>
      </c>
      <c r="E9" s="8" t="s">
        <v>151</v>
      </c>
      <c r="F9" s="8" t="s">
        <v>152</v>
      </c>
      <c r="G9" s="9" t="s">
        <v>46</v>
      </c>
      <c r="H9" s="9" t="s">
        <v>285</v>
      </c>
      <c r="I9" s="9" t="s">
        <v>286</v>
      </c>
      <c r="J9" s="10"/>
      <c r="K9" s="8" t="str">
        <f>"137,5"</f>
        <v>137,5</v>
      </c>
      <c r="L9" s="9" t="str">
        <f>"108,8363"</f>
        <v>108,8363</v>
      </c>
      <c r="M9" s="8" t="s">
        <v>158</v>
      </c>
    </row>
    <row r="11" spans="1:13" ht="15">
      <c r="A11" s="45" t="s">
        <v>287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3">
      <c r="A12" s="8" t="s">
        <v>289</v>
      </c>
      <c r="B12" s="8" t="s">
        <v>290</v>
      </c>
      <c r="C12" s="8" t="s">
        <v>291</v>
      </c>
      <c r="D12" s="8" t="str">
        <f>"0,8468"</f>
        <v>0,8468</v>
      </c>
      <c r="E12" s="8" t="s">
        <v>72</v>
      </c>
      <c r="F12" s="8" t="s">
        <v>28</v>
      </c>
      <c r="G12" s="9" t="s">
        <v>37</v>
      </c>
      <c r="H12" s="10" t="s">
        <v>292</v>
      </c>
      <c r="I12" s="9" t="s">
        <v>292</v>
      </c>
      <c r="J12" s="10"/>
      <c r="K12" s="8" t="str">
        <f>"180,0"</f>
        <v>180,0</v>
      </c>
      <c r="L12" s="9" t="str">
        <f>"152,4240"</f>
        <v>152,4240</v>
      </c>
      <c r="M12" s="8" t="s">
        <v>38</v>
      </c>
    </row>
    <row r="14" spans="1:13" ht="15">
      <c r="A14" s="45" t="s">
        <v>22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3">
      <c r="A15" s="8" t="s">
        <v>24</v>
      </c>
      <c r="B15" s="8" t="s">
        <v>25</v>
      </c>
      <c r="C15" s="8" t="s">
        <v>26</v>
      </c>
      <c r="D15" s="8" t="str">
        <f>"0,7377"</f>
        <v>0,7377</v>
      </c>
      <c r="E15" s="8" t="s">
        <v>27</v>
      </c>
      <c r="F15" s="8" t="s">
        <v>28</v>
      </c>
      <c r="G15" s="9" t="s">
        <v>35</v>
      </c>
      <c r="H15" s="9" t="s">
        <v>36</v>
      </c>
      <c r="I15" s="9" t="s">
        <v>37</v>
      </c>
      <c r="J15" s="10"/>
      <c r="K15" s="8" t="str">
        <f>"175,0"</f>
        <v>175,0</v>
      </c>
      <c r="L15" s="9" t="str">
        <f>"268,7810"</f>
        <v>268,7810</v>
      </c>
      <c r="M15" s="8" t="s">
        <v>38</v>
      </c>
    </row>
    <row r="17" spans="1:6" ht="15">
      <c r="E17" s="6" t="s">
        <v>11</v>
      </c>
      <c r="F17" s="29" t="s">
        <v>523</v>
      </c>
    </row>
    <row r="18" spans="1:6" ht="15">
      <c r="E18" s="6" t="s">
        <v>12</v>
      </c>
      <c r="F18" s="29" t="s">
        <v>527</v>
      </c>
    </row>
    <row r="19" spans="1:6" ht="15">
      <c r="E19" s="6" t="s">
        <v>13</v>
      </c>
      <c r="F19" s="29" t="s">
        <v>524</v>
      </c>
    </row>
    <row r="20" spans="1:6" ht="15">
      <c r="E20" s="6" t="s">
        <v>14</v>
      </c>
      <c r="F20" s="29" t="s">
        <v>525</v>
      </c>
    </row>
    <row r="21" spans="1:6" ht="15">
      <c r="E21" s="6" t="s">
        <v>14</v>
      </c>
      <c r="F21" s="29" t="s">
        <v>526</v>
      </c>
    </row>
    <row r="22" spans="1:6" ht="15">
      <c r="E22" s="6"/>
    </row>
    <row r="23" spans="1:6" ht="15">
      <c r="E23" s="6"/>
    </row>
    <row r="25" spans="1:6" ht="18">
      <c r="A25" s="7" t="s">
        <v>16</v>
      </c>
      <c r="B25" s="7"/>
    </row>
    <row r="26" spans="1:6" ht="15">
      <c r="A26" s="11" t="s">
        <v>167</v>
      </c>
      <c r="B26" s="11"/>
    </row>
    <row r="27" spans="1:6" ht="14.25">
      <c r="A27" s="13"/>
      <c r="B27" s="14" t="s">
        <v>195</v>
      </c>
    </row>
    <row r="28" spans="1:6" ht="15">
      <c r="A28" s="15" t="s">
        <v>54</v>
      </c>
      <c r="B28" s="15" t="s">
        <v>55</v>
      </c>
      <c r="C28" s="15" t="s">
        <v>56</v>
      </c>
      <c r="D28" s="15" t="s">
        <v>57</v>
      </c>
      <c r="E28" s="15" t="s">
        <v>58</v>
      </c>
    </row>
    <row r="29" spans="1:6">
      <c r="A29" s="12" t="s">
        <v>171</v>
      </c>
      <c r="B29" s="4" t="s">
        <v>196</v>
      </c>
      <c r="C29" s="4" t="s">
        <v>60</v>
      </c>
      <c r="D29" s="4" t="s">
        <v>286</v>
      </c>
      <c r="E29" s="16" t="s">
        <v>293</v>
      </c>
    </row>
    <row r="31" spans="1:6" ht="14.25">
      <c r="A31" s="13"/>
      <c r="B31" s="14" t="s">
        <v>78</v>
      </c>
    </row>
    <row r="32" spans="1:6" ht="15">
      <c r="A32" s="15" t="s">
        <v>54</v>
      </c>
      <c r="B32" s="15" t="s">
        <v>55</v>
      </c>
      <c r="C32" s="15" t="s">
        <v>56</v>
      </c>
      <c r="D32" s="15" t="s">
        <v>57</v>
      </c>
      <c r="E32" s="15" t="s">
        <v>58</v>
      </c>
    </row>
    <row r="33" spans="1:5">
      <c r="A33" s="12" t="s">
        <v>280</v>
      </c>
      <c r="B33" s="4" t="s">
        <v>78</v>
      </c>
      <c r="C33" s="4" t="s">
        <v>294</v>
      </c>
      <c r="D33" s="4" t="s">
        <v>29</v>
      </c>
      <c r="E33" s="16" t="s">
        <v>295</v>
      </c>
    </row>
    <row r="36" spans="1:5" ht="15">
      <c r="A36" s="11" t="s">
        <v>52</v>
      </c>
      <c r="B36" s="11"/>
    </row>
    <row r="37" spans="1:5" ht="14.25">
      <c r="A37" s="13"/>
      <c r="B37" s="14" t="s">
        <v>78</v>
      </c>
    </row>
    <row r="38" spans="1:5" ht="15">
      <c r="A38" s="15" t="s">
        <v>54</v>
      </c>
      <c r="B38" s="15" t="s">
        <v>55</v>
      </c>
      <c r="C38" s="15" t="s">
        <v>56</v>
      </c>
      <c r="D38" s="15" t="s">
        <v>57</v>
      </c>
      <c r="E38" s="15" t="s">
        <v>58</v>
      </c>
    </row>
    <row r="39" spans="1:5">
      <c r="A39" s="12" t="s">
        <v>288</v>
      </c>
      <c r="B39" s="4" t="s">
        <v>78</v>
      </c>
      <c r="C39" s="4" t="s">
        <v>296</v>
      </c>
      <c r="D39" s="4" t="s">
        <v>292</v>
      </c>
      <c r="E39" s="16" t="s">
        <v>297</v>
      </c>
    </row>
    <row r="41" spans="1:5" ht="14.25">
      <c r="A41" s="13"/>
      <c r="B41" s="14" t="s">
        <v>53</v>
      </c>
    </row>
    <row r="42" spans="1:5" ht="15">
      <c r="A42" s="15" t="s">
        <v>54</v>
      </c>
      <c r="B42" s="15" t="s">
        <v>55</v>
      </c>
      <c r="C42" s="15" t="s">
        <v>56</v>
      </c>
      <c r="D42" s="15" t="s">
        <v>57</v>
      </c>
      <c r="E42" s="15" t="s">
        <v>58</v>
      </c>
    </row>
    <row r="43" spans="1:5">
      <c r="A43" s="12" t="s">
        <v>23</v>
      </c>
      <c r="B43" s="4" t="s">
        <v>59</v>
      </c>
      <c r="C43" s="4" t="s">
        <v>60</v>
      </c>
      <c r="D43" s="4" t="s">
        <v>37</v>
      </c>
      <c r="E43" s="16" t="s">
        <v>298</v>
      </c>
    </row>
    <row r="48" spans="1:5" ht="18">
      <c r="A48" s="7" t="s">
        <v>81</v>
      </c>
      <c r="B48" s="7"/>
    </row>
    <row r="49" spans="1:3" ht="15">
      <c r="A49" s="15" t="s">
        <v>82</v>
      </c>
      <c r="B49" s="15" t="s">
        <v>83</v>
      </c>
      <c r="C49" s="15" t="s">
        <v>84</v>
      </c>
    </row>
    <row r="50" spans="1:3">
      <c r="A50" s="4" t="s">
        <v>151</v>
      </c>
      <c r="B50" s="4" t="s">
        <v>85</v>
      </c>
      <c r="C50" s="4" t="s">
        <v>204</v>
      </c>
    </row>
    <row r="51" spans="1:3">
      <c r="A51" s="4" t="s">
        <v>72</v>
      </c>
      <c r="B51" s="4" t="s">
        <v>85</v>
      </c>
      <c r="C51" s="4" t="s">
        <v>299</v>
      </c>
    </row>
  </sheetData>
  <mergeCells count="15">
    <mergeCell ref="A14:L14"/>
    <mergeCell ref="K3:K4"/>
    <mergeCell ref="L3:L4"/>
    <mergeCell ref="M3:M4"/>
    <mergeCell ref="A5:L5"/>
    <mergeCell ref="A8:L8"/>
    <mergeCell ref="A11:L11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E16" sqref="E16"/>
    </sheetView>
  </sheetViews>
  <sheetFormatPr defaultRowHeight="12.75"/>
  <cols>
    <col min="1" max="1" width="31.85546875" style="4" bestFit="1" customWidth="1"/>
    <col min="2" max="2" width="26.28515625" style="4" bestFit="1" customWidth="1"/>
    <col min="3" max="3" width="18.7109375" style="4" bestFit="1" customWidth="1"/>
    <col min="4" max="4" width="9.28515625" style="4" bestFit="1" customWidth="1"/>
    <col min="5" max="5" width="22.7109375" style="4" bestFit="1" customWidth="1"/>
    <col min="6" max="6" width="29.85546875" style="4" bestFit="1" customWidth="1"/>
    <col min="7" max="9" width="5.5703125" style="3" bestFit="1" customWidth="1"/>
    <col min="10" max="10" width="4.85546875" style="3" bestFit="1" customWidth="1"/>
    <col min="11" max="11" width="7.85546875" style="4" bestFit="1" customWidth="1"/>
    <col min="12" max="12" width="8.5703125" style="3" bestFit="1" customWidth="1"/>
    <col min="13" max="13" width="13.140625" style="4" bestFit="1" customWidth="1"/>
    <col min="14" max="16384" width="9.140625" style="3"/>
  </cols>
  <sheetData>
    <row r="1" spans="1:13" s="2" customFormat="1" ht="29.1" customHeight="1">
      <c r="A1" s="36" t="s">
        <v>265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1:13" s="1" customFormat="1" ht="12.75" customHeight="1">
      <c r="A3" s="42" t="s">
        <v>0</v>
      </c>
      <c r="B3" s="44" t="s">
        <v>8</v>
      </c>
      <c r="C3" s="44" t="s">
        <v>9</v>
      </c>
      <c r="D3" s="31" t="s">
        <v>18</v>
      </c>
      <c r="E3" s="31" t="s">
        <v>6</v>
      </c>
      <c r="F3" s="31" t="s">
        <v>10</v>
      </c>
      <c r="G3" s="31" t="s">
        <v>20</v>
      </c>
      <c r="H3" s="31"/>
      <c r="I3" s="31"/>
      <c r="J3" s="31"/>
      <c r="K3" s="31" t="s">
        <v>144</v>
      </c>
      <c r="L3" s="31" t="s">
        <v>5</v>
      </c>
      <c r="M3" s="33" t="s">
        <v>4</v>
      </c>
    </row>
    <row r="4" spans="1:13" s="1" customFormat="1" ht="21" customHeight="1" thickBot="1">
      <c r="A4" s="43"/>
      <c r="B4" s="32"/>
      <c r="C4" s="32"/>
      <c r="D4" s="32"/>
      <c r="E4" s="32"/>
      <c r="F4" s="32"/>
      <c r="G4" s="5">
        <v>1</v>
      </c>
      <c r="H4" s="5">
        <v>2</v>
      </c>
      <c r="I4" s="5">
        <v>3</v>
      </c>
      <c r="J4" s="5" t="s">
        <v>7</v>
      </c>
      <c r="K4" s="32"/>
      <c r="L4" s="32"/>
      <c r="M4" s="34"/>
    </row>
    <row r="5" spans="1:13" ht="15">
      <c r="A5" s="35" t="s">
        <v>98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3">
      <c r="A6" s="8" t="s">
        <v>267</v>
      </c>
      <c r="B6" s="8" t="s">
        <v>268</v>
      </c>
      <c r="C6" s="8" t="s">
        <v>269</v>
      </c>
      <c r="D6" s="8" t="str">
        <f>"0,5432"</f>
        <v>0,5432</v>
      </c>
      <c r="E6" s="8" t="s">
        <v>130</v>
      </c>
      <c r="F6" s="8" t="s">
        <v>28</v>
      </c>
      <c r="G6" s="9" t="s">
        <v>73</v>
      </c>
      <c r="H6" s="10" t="s">
        <v>92</v>
      </c>
      <c r="I6" s="10" t="s">
        <v>92</v>
      </c>
      <c r="J6" s="10"/>
      <c r="K6" s="8" t="str">
        <f>"230,0"</f>
        <v>230,0</v>
      </c>
      <c r="L6" s="9" t="str">
        <f>"124,9360"</f>
        <v>124,9360</v>
      </c>
      <c r="M6" s="8" t="s">
        <v>226</v>
      </c>
    </row>
    <row r="8" spans="1:13" ht="15">
      <c r="A8" s="45" t="s">
        <v>146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3">
      <c r="A9" s="8" t="s">
        <v>270</v>
      </c>
      <c r="B9" s="8" t="s">
        <v>271</v>
      </c>
      <c r="C9" s="8" t="s">
        <v>272</v>
      </c>
      <c r="D9" s="8" t="str">
        <f>"0,5246"</f>
        <v>0,5246</v>
      </c>
      <c r="E9" s="8" t="s">
        <v>27</v>
      </c>
      <c r="F9" s="8" t="s">
        <v>273</v>
      </c>
      <c r="G9" s="10" t="s">
        <v>274</v>
      </c>
      <c r="H9" s="10" t="s">
        <v>275</v>
      </c>
      <c r="I9" s="10" t="s">
        <v>275</v>
      </c>
      <c r="J9" s="10"/>
      <c r="K9" s="8" t="str">
        <f>"0.00"</f>
        <v>0.00</v>
      </c>
      <c r="L9" s="9" t="str">
        <f>"0,0000"</f>
        <v>0,0000</v>
      </c>
      <c r="M9" s="8" t="s">
        <v>38</v>
      </c>
    </row>
    <row r="11" spans="1:13" ht="15">
      <c r="E11" s="6" t="s">
        <v>11</v>
      </c>
      <c r="F11" s="29" t="s">
        <v>523</v>
      </c>
    </row>
    <row r="12" spans="1:13" ht="15">
      <c r="E12" s="6" t="s">
        <v>12</v>
      </c>
      <c r="F12" s="29" t="s">
        <v>527</v>
      </c>
    </row>
    <row r="13" spans="1:13" ht="15">
      <c r="E13" s="6" t="s">
        <v>13</v>
      </c>
      <c r="F13" s="29" t="s">
        <v>524</v>
      </c>
    </row>
    <row r="14" spans="1:13" ht="15">
      <c r="E14" s="6" t="s">
        <v>14</v>
      </c>
      <c r="F14" s="29" t="s">
        <v>525</v>
      </c>
    </row>
    <row r="15" spans="1:13" ht="15">
      <c r="E15" s="6" t="s">
        <v>14</v>
      </c>
      <c r="F15" s="29" t="s">
        <v>526</v>
      </c>
    </row>
    <row r="16" spans="1:13" ht="15">
      <c r="E16" s="6"/>
    </row>
    <row r="17" spans="1:5" ht="15">
      <c r="E17" s="6"/>
    </row>
    <row r="19" spans="1:5" ht="18">
      <c r="A19" s="7" t="s">
        <v>16</v>
      </c>
      <c r="B19" s="7"/>
    </row>
    <row r="20" spans="1:5" ht="15">
      <c r="A20" s="11" t="s">
        <v>52</v>
      </c>
      <c r="B20" s="11"/>
    </row>
    <row r="21" spans="1:5" ht="14.25">
      <c r="A21" s="13"/>
      <c r="B21" s="14" t="s">
        <v>78</v>
      </c>
    </row>
    <row r="22" spans="1:5" ht="15">
      <c r="A22" s="15" t="s">
        <v>54</v>
      </c>
      <c r="B22" s="15" t="s">
        <v>55</v>
      </c>
      <c r="C22" s="15" t="s">
        <v>56</v>
      </c>
      <c r="D22" s="15" t="s">
        <v>57</v>
      </c>
      <c r="E22" s="15" t="s">
        <v>58</v>
      </c>
    </row>
    <row r="23" spans="1:5">
      <c r="A23" s="12" t="s">
        <v>266</v>
      </c>
      <c r="B23" s="4" t="s">
        <v>78</v>
      </c>
      <c r="C23" s="4" t="s">
        <v>107</v>
      </c>
      <c r="D23" s="4" t="s">
        <v>73</v>
      </c>
      <c r="E23" s="16" t="s">
        <v>276</v>
      </c>
    </row>
    <row r="28" spans="1:5" ht="18">
      <c r="A28" s="7" t="s">
        <v>81</v>
      </c>
      <c r="B28" s="7"/>
    </row>
    <row r="29" spans="1:5" ht="15">
      <c r="A29" s="15" t="s">
        <v>82</v>
      </c>
      <c r="B29" s="15" t="s">
        <v>83</v>
      </c>
      <c r="C29" s="15" t="s">
        <v>84</v>
      </c>
    </row>
    <row r="30" spans="1:5">
      <c r="A30" s="4" t="s">
        <v>130</v>
      </c>
      <c r="B30" s="4" t="s">
        <v>85</v>
      </c>
      <c r="C30" s="4" t="s">
        <v>277</v>
      </c>
    </row>
  </sheetData>
  <mergeCells count="13">
    <mergeCell ref="A5:L5"/>
    <mergeCell ref="A8:L8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E13" sqref="E13"/>
    </sheetView>
  </sheetViews>
  <sheetFormatPr defaultRowHeight="12.75"/>
  <cols>
    <col min="1" max="1" width="26" style="4" bestFit="1" customWidth="1"/>
    <col min="2" max="2" width="26.28515625" style="4" bestFit="1" customWidth="1"/>
    <col min="3" max="3" width="10.5703125" style="4" bestFit="1" customWidth="1"/>
    <col min="4" max="4" width="9.28515625" style="4" bestFit="1" customWidth="1"/>
    <col min="5" max="5" width="22.7109375" style="4" bestFit="1" customWidth="1"/>
    <col min="6" max="6" width="17.28515625" style="4" bestFit="1" customWidth="1"/>
    <col min="7" max="9" width="5.5703125" style="3" bestFit="1" customWidth="1"/>
    <col min="10" max="10" width="4.85546875" style="3" bestFit="1" customWidth="1"/>
    <col min="11" max="11" width="7.85546875" style="4" bestFit="1" customWidth="1"/>
    <col min="12" max="12" width="7.5703125" style="3" bestFit="1" customWidth="1"/>
    <col min="13" max="13" width="17.5703125" style="4" bestFit="1" customWidth="1"/>
    <col min="14" max="16384" width="9.140625" style="3"/>
  </cols>
  <sheetData>
    <row r="1" spans="1:13" s="2" customFormat="1" ht="29.1" customHeight="1">
      <c r="A1" s="36" t="s">
        <v>258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1:13" s="1" customFormat="1" ht="12.75" customHeight="1">
      <c r="A3" s="42" t="s">
        <v>0</v>
      </c>
      <c r="B3" s="44" t="s">
        <v>8</v>
      </c>
      <c r="C3" s="44" t="s">
        <v>9</v>
      </c>
      <c r="D3" s="31" t="s">
        <v>18</v>
      </c>
      <c r="E3" s="31" t="s">
        <v>6</v>
      </c>
      <c r="F3" s="31" t="s">
        <v>10</v>
      </c>
      <c r="G3" s="31" t="s">
        <v>20</v>
      </c>
      <c r="H3" s="31"/>
      <c r="I3" s="31"/>
      <c r="J3" s="31"/>
      <c r="K3" s="31" t="s">
        <v>144</v>
      </c>
      <c r="L3" s="31" t="s">
        <v>5</v>
      </c>
      <c r="M3" s="33" t="s">
        <v>4</v>
      </c>
    </row>
    <row r="4" spans="1:13" s="1" customFormat="1" ht="21" customHeight="1" thickBot="1">
      <c r="A4" s="43"/>
      <c r="B4" s="32"/>
      <c r="C4" s="32"/>
      <c r="D4" s="32"/>
      <c r="E4" s="32"/>
      <c r="F4" s="32"/>
      <c r="G4" s="5">
        <v>1</v>
      </c>
      <c r="H4" s="5">
        <v>2</v>
      </c>
      <c r="I4" s="5">
        <v>3</v>
      </c>
      <c r="J4" s="5" t="s">
        <v>7</v>
      </c>
      <c r="K4" s="32"/>
      <c r="L4" s="32"/>
      <c r="M4" s="34"/>
    </row>
    <row r="5" spans="1:13" ht="15">
      <c r="A5" s="35" t="s">
        <v>39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3">
      <c r="A6" s="8" t="s">
        <v>260</v>
      </c>
      <c r="B6" s="8" t="s">
        <v>261</v>
      </c>
      <c r="C6" s="8" t="s">
        <v>262</v>
      </c>
      <c r="D6" s="8" t="str">
        <f>"0,5581"</f>
        <v>0,5581</v>
      </c>
      <c r="E6" s="8" t="s">
        <v>27</v>
      </c>
      <c r="F6" s="8" t="s">
        <v>28</v>
      </c>
      <c r="G6" s="9" t="s">
        <v>132</v>
      </c>
      <c r="H6" s="9" t="s">
        <v>75</v>
      </c>
      <c r="I6" s="10" t="s">
        <v>36</v>
      </c>
      <c r="J6" s="10"/>
      <c r="K6" s="8" t="str">
        <f>"165,0"</f>
        <v>165,0</v>
      </c>
      <c r="L6" s="9" t="str">
        <f>"92,0865"</f>
        <v>92,0865</v>
      </c>
      <c r="M6" s="8" t="s">
        <v>263</v>
      </c>
    </row>
    <row r="8" spans="1:13" ht="15">
      <c r="E8" s="6" t="s">
        <v>11</v>
      </c>
      <c r="F8" s="29" t="s">
        <v>523</v>
      </c>
    </row>
    <row r="9" spans="1:13" ht="15">
      <c r="E9" s="6" t="s">
        <v>12</v>
      </c>
      <c r="F9" s="29" t="s">
        <v>527</v>
      </c>
    </row>
    <row r="10" spans="1:13" ht="15">
      <c r="E10" s="6" t="s">
        <v>13</v>
      </c>
      <c r="F10" s="29" t="s">
        <v>524</v>
      </c>
    </row>
    <row r="11" spans="1:13" ht="15">
      <c r="E11" s="6" t="s">
        <v>14</v>
      </c>
      <c r="F11" s="29" t="s">
        <v>525</v>
      </c>
    </row>
    <row r="12" spans="1:13" ht="15">
      <c r="E12" s="6" t="s">
        <v>14</v>
      </c>
      <c r="F12" s="29" t="s">
        <v>526</v>
      </c>
    </row>
    <row r="13" spans="1:13" ht="15">
      <c r="E13" s="6"/>
    </row>
    <row r="14" spans="1:13" ht="15">
      <c r="E14" s="6"/>
    </row>
    <row r="16" spans="1:13" ht="18">
      <c r="A16" s="7" t="s">
        <v>16</v>
      </c>
      <c r="B16" s="7"/>
    </row>
    <row r="17" spans="1:5" ht="15">
      <c r="A17" s="11" t="s">
        <v>52</v>
      </c>
      <c r="B17" s="11"/>
    </row>
    <row r="18" spans="1:5" ht="14.25">
      <c r="A18" s="13"/>
      <c r="B18" s="14" t="s">
        <v>78</v>
      </c>
    </row>
    <row r="19" spans="1:5" ht="15">
      <c r="A19" s="15" t="s">
        <v>54</v>
      </c>
      <c r="B19" s="15" t="s">
        <v>55</v>
      </c>
      <c r="C19" s="15" t="s">
        <v>56</v>
      </c>
      <c r="D19" s="15" t="s">
        <v>57</v>
      </c>
      <c r="E19" s="15" t="s">
        <v>58</v>
      </c>
    </row>
    <row r="20" spans="1:5">
      <c r="A20" s="12" t="s">
        <v>259</v>
      </c>
      <c r="B20" s="4" t="s">
        <v>78</v>
      </c>
      <c r="C20" s="4" t="s">
        <v>64</v>
      </c>
      <c r="D20" s="4" t="s">
        <v>75</v>
      </c>
      <c r="E20" s="16" t="s">
        <v>264</v>
      </c>
    </row>
  </sheetData>
  <mergeCells count="12">
    <mergeCell ref="K3:K4"/>
    <mergeCell ref="L3:L4"/>
    <mergeCell ref="M3:M4"/>
    <mergeCell ref="A5:L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activeCell="E13" sqref="E13"/>
    </sheetView>
  </sheetViews>
  <sheetFormatPr defaultRowHeight="12.75"/>
  <cols>
    <col min="1" max="1" width="31.85546875" style="4" bestFit="1" customWidth="1"/>
    <col min="2" max="2" width="28.5703125" style="4" bestFit="1" customWidth="1"/>
    <col min="3" max="3" width="13.42578125" style="4" bestFit="1" customWidth="1"/>
    <col min="4" max="4" width="10.7109375" style="4" bestFit="1" customWidth="1"/>
    <col min="5" max="5" width="22.7109375" style="4" bestFit="1" customWidth="1"/>
    <col min="6" max="6" width="20.85546875" style="4" bestFit="1" customWidth="1"/>
    <col min="7" max="7" width="4.5703125" style="3" bestFit="1" customWidth="1"/>
    <col min="8" max="8" width="4.5703125" style="28" bestFit="1" customWidth="1"/>
    <col min="9" max="9" width="7.85546875" style="4" bestFit="1" customWidth="1"/>
    <col min="10" max="10" width="9.5703125" style="3" bestFit="1" customWidth="1"/>
    <col min="11" max="11" width="17.7109375" style="4" bestFit="1" customWidth="1"/>
    <col min="12" max="16384" width="9.140625" style="3"/>
  </cols>
  <sheetData>
    <row r="1" spans="1:11" s="2" customFormat="1" ht="33" customHeight="1">
      <c r="A1" s="36" t="s">
        <v>515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1" s="1" customFormat="1" ht="12.75" customHeight="1">
      <c r="A3" s="42" t="s">
        <v>0</v>
      </c>
      <c r="B3" s="44" t="s">
        <v>8</v>
      </c>
      <c r="C3" s="44" t="s">
        <v>9</v>
      </c>
      <c r="D3" s="31" t="s">
        <v>516</v>
      </c>
      <c r="E3" s="31" t="s">
        <v>6</v>
      </c>
      <c r="F3" s="31" t="s">
        <v>10</v>
      </c>
      <c r="G3" s="31" t="s">
        <v>517</v>
      </c>
      <c r="H3" s="31"/>
      <c r="I3" s="31" t="s">
        <v>507</v>
      </c>
      <c r="J3" s="31" t="s">
        <v>5</v>
      </c>
      <c r="K3" s="33" t="s">
        <v>4</v>
      </c>
    </row>
    <row r="4" spans="1:11" s="1" customFormat="1" ht="21" customHeight="1" thickBot="1">
      <c r="A4" s="43"/>
      <c r="B4" s="32"/>
      <c r="C4" s="32"/>
      <c r="D4" s="32"/>
      <c r="E4" s="32"/>
      <c r="F4" s="32"/>
      <c r="G4" s="5" t="s">
        <v>505</v>
      </c>
      <c r="H4" s="26" t="s">
        <v>506</v>
      </c>
      <c r="I4" s="32"/>
      <c r="J4" s="32"/>
      <c r="K4" s="34"/>
    </row>
    <row r="5" spans="1:11" ht="15">
      <c r="A5" s="35" t="s">
        <v>118</v>
      </c>
      <c r="B5" s="35"/>
      <c r="C5" s="35"/>
      <c r="D5" s="35"/>
      <c r="E5" s="35"/>
      <c r="F5" s="35"/>
      <c r="G5" s="35"/>
      <c r="H5" s="35"/>
      <c r="I5" s="35"/>
      <c r="J5" s="35"/>
    </row>
    <row r="6" spans="1:11">
      <c r="A6" s="8" t="s">
        <v>120</v>
      </c>
      <c r="B6" s="8" t="s">
        <v>121</v>
      </c>
      <c r="C6" s="8" t="s">
        <v>122</v>
      </c>
      <c r="D6" s="8" t="str">
        <f>"0,7320"</f>
        <v>0,7320</v>
      </c>
      <c r="E6" s="8" t="s">
        <v>123</v>
      </c>
      <c r="F6" s="8" t="s">
        <v>124</v>
      </c>
      <c r="G6" s="9" t="s">
        <v>328</v>
      </c>
      <c r="H6" s="27" t="s">
        <v>518</v>
      </c>
      <c r="I6" s="8" t="str">
        <f>"2520,0"</f>
        <v>2520,0</v>
      </c>
      <c r="J6" s="9" t="str">
        <f>"1844,6400"</f>
        <v>1844,6400</v>
      </c>
      <c r="K6" s="8" t="s">
        <v>125</v>
      </c>
    </row>
    <row r="8" spans="1:11" ht="15">
      <c r="E8" s="6" t="s">
        <v>11</v>
      </c>
      <c r="F8" s="29" t="s">
        <v>523</v>
      </c>
    </row>
    <row r="9" spans="1:11" ht="15">
      <c r="E9" s="6" t="s">
        <v>12</v>
      </c>
      <c r="F9" s="29" t="s">
        <v>527</v>
      </c>
    </row>
    <row r="10" spans="1:11" ht="15">
      <c r="E10" s="6" t="s">
        <v>13</v>
      </c>
      <c r="F10" s="29" t="s">
        <v>524</v>
      </c>
    </row>
    <row r="11" spans="1:11" ht="15">
      <c r="E11" s="6" t="s">
        <v>14</v>
      </c>
      <c r="F11" s="29" t="s">
        <v>525</v>
      </c>
    </row>
    <row r="12" spans="1:11" ht="15">
      <c r="E12" s="6" t="s">
        <v>14</v>
      </c>
      <c r="F12" s="29" t="s">
        <v>526</v>
      </c>
    </row>
    <row r="13" spans="1:11" ht="15">
      <c r="E13" s="6"/>
    </row>
    <row r="14" spans="1:11" ht="15">
      <c r="E14" s="6"/>
    </row>
    <row r="16" spans="1:11" ht="18">
      <c r="A16" s="7" t="s">
        <v>16</v>
      </c>
      <c r="B16" s="7"/>
    </row>
    <row r="17" spans="1:5" ht="15">
      <c r="A17" s="11" t="s">
        <v>52</v>
      </c>
      <c r="B17" s="11"/>
    </row>
    <row r="18" spans="1:5" ht="14.25">
      <c r="A18" s="13"/>
      <c r="B18" s="14" t="s">
        <v>53</v>
      </c>
    </row>
    <row r="19" spans="1:5" ht="15">
      <c r="A19" s="15" t="s">
        <v>54</v>
      </c>
      <c r="B19" s="15" t="s">
        <v>55</v>
      </c>
      <c r="C19" s="15" t="s">
        <v>56</v>
      </c>
      <c r="D19" s="15" t="s">
        <v>57</v>
      </c>
      <c r="E19" s="15" t="s">
        <v>519</v>
      </c>
    </row>
    <row r="20" spans="1:5">
      <c r="A20" s="12" t="s">
        <v>119</v>
      </c>
      <c r="B20" s="4" t="s">
        <v>135</v>
      </c>
      <c r="C20" s="4" t="s">
        <v>136</v>
      </c>
      <c r="D20" s="4" t="s">
        <v>520</v>
      </c>
      <c r="E20" s="16" t="s">
        <v>521</v>
      </c>
    </row>
    <row r="25" spans="1:5" ht="18">
      <c r="A25" s="7" t="s">
        <v>81</v>
      </c>
      <c r="B25" s="7"/>
    </row>
    <row r="26" spans="1:5" ht="15">
      <c r="A26" s="15" t="s">
        <v>82</v>
      </c>
      <c r="B26" s="15" t="s">
        <v>83</v>
      </c>
      <c r="C26" s="15" t="s">
        <v>84</v>
      </c>
    </row>
    <row r="27" spans="1:5">
      <c r="A27" s="4" t="s">
        <v>123</v>
      </c>
      <c r="B27" s="4" t="s">
        <v>85</v>
      </c>
      <c r="C27" s="4" t="s">
        <v>143</v>
      </c>
    </row>
  </sheetData>
  <mergeCells count="12">
    <mergeCell ref="I3:I4"/>
    <mergeCell ref="J3:J4"/>
    <mergeCell ref="K3:K4"/>
    <mergeCell ref="A5:J5"/>
    <mergeCell ref="A1:K2"/>
    <mergeCell ref="A3:A4"/>
    <mergeCell ref="B3:B4"/>
    <mergeCell ref="C3:C4"/>
    <mergeCell ref="D3:D4"/>
    <mergeCell ref="E3:E4"/>
    <mergeCell ref="F3:F4"/>
    <mergeCell ref="G3:H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E13" sqref="E13"/>
    </sheetView>
  </sheetViews>
  <sheetFormatPr defaultRowHeight="12.75"/>
  <cols>
    <col min="1" max="1" width="26" style="4" bestFit="1" customWidth="1"/>
    <col min="2" max="2" width="26.28515625" style="4" bestFit="1" customWidth="1"/>
    <col min="3" max="3" width="10.5703125" style="4" bestFit="1" customWidth="1"/>
    <col min="4" max="4" width="9.28515625" style="4" bestFit="1" customWidth="1"/>
    <col min="5" max="5" width="22.7109375" style="4" bestFit="1" customWidth="1"/>
    <col min="6" max="6" width="30.42578125" style="4" bestFit="1" customWidth="1"/>
    <col min="7" max="9" width="5.5703125" style="3" bestFit="1" customWidth="1"/>
    <col min="10" max="10" width="4.85546875" style="3" bestFit="1" customWidth="1"/>
    <col min="11" max="11" width="7.85546875" style="4" bestFit="1" customWidth="1"/>
    <col min="12" max="12" width="8.5703125" style="3" bestFit="1" customWidth="1"/>
    <col min="13" max="13" width="8.85546875" style="4" bestFit="1" customWidth="1"/>
    <col min="14" max="16384" width="9.140625" style="3"/>
  </cols>
  <sheetData>
    <row r="1" spans="1:13" s="2" customFormat="1" ht="29.1" customHeight="1">
      <c r="A1" s="36" t="s">
        <v>251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1:13" s="1" customFormat="1" ht="12.75" customHeight="1">
      <c r="A3" s="42" t="s">
        <v>0</v>
      </c>
      <c r="B3" s="44" t="s">
        <v>8</v>
      </c>
      <c r="C3" s="44" t="s">
        <v>9</v>
      </c>
      <c r="D3" s="31" t="s">
        <v>18</v>
      </c>
      <c r="E3" s="31" t="s">
        <v>6</v>
      </c>
      <c r="F3" s="31" t="s">
        <v>10</v>
      </c>
      <c r="G3" s="31" t="s">
        <v>20</v>
      </c>
      <c r="H3" s="31"/>
      <c r="I3" s="31"/>
      <c r="J3" s="31"/>
      <c r="K3" s="31" t="s">
        <v>144</v>
      </c>
      <c r="L3" s="31" t="s">
        <v>5</v>
      </c>
      <c r="M3" s="33" t="s">
        <v>4</v>
      </c>
    </row>
    <row r="4" spans="1:13" s="1" customFormat="1" ht="21" customHeight="1" thickBot="1">
      <c r="A4" s="43"/>
      <c r="B4" s="32"/>
      <c r="C4" s="32"/>
      <c r="D4" s="32"/>
      <c r="E4" s="32"/>
      <c r="F4" s="32"/>
      <c r="G4" s="5">
        <v>1</v>
      </c>
      <c r="H4" s="5">
        <v>2</v>
      </c>
      <c r="I4" s="5">
        <v>3</v>
      </c>
      <c r="J4" s="5" t="s">
        <v>7</v>
      </c>
      <c r="K4" s="32"/>
      <c r="L4" s="32"/>
      <c r="M4" s="34"/>
    </row>
    <row r="5" spans="1:13" ht="15">
      <c r="A5" s="35" t="s">
        <v>118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3">
      <c r="A6" s="8" t="s">
        <v>253</v>
      </c>
      <c r="B6" s="8" t="s">
        <v>254</v>
      </c>
      <c r="C6" s="8" t="s">
        <v>255</v>
      </c>
      <c r="D6" s="8" t="str">
        <f>"0,5922"</f>
        <v>0,5922</v>
      </c>
      <c r="E6" s="8" t="s">
        <v>27</v>
      </c>
      <c r="F6" s="8" t="s">
        <v>256</v>
      </c>
      <c r="G6" s="9" t="s">
        <v>36</v>
      </c>
      <c r="H6" s="9" t="s">
        <v>231</v>
      </c>
      <c r="I6" s="9" t="s">
        <v>49</v>
      </c>
      <c r="J6" s="10"/>
      <c r="K6" s="8" t="str">
        <f>"195,0"</f>
        <v>195,0</v>
      </c>
      <c r="L6" s="9" t="str">
        <f>"115,4790"</f>
        <v>115,4790</v>
      </c>
      <c r="M6" s="8" t="s">
        <v>38</v>
      </c>
    </row>
    <row r="8" spans="1:13" ht="15">
      <c r="E8" s="6" t="s">
        <v>11</v>
      </c>
      <c r="F8" s="29" t="s">
        <v>523</v>
      </c>
    </row>
    <row r="9" spans="1:13" ht="15">
      <c r="E9" s="6" t="s">
        <v>12</v>
      </c>
      <c r="F9" s="29" t="s">
        <v>527</v>
      </c>
    </row>
    <row r="10" spans="1:13" ht="15">
      <c r="E10" s="6" t="s">
        <v>13</v>
      </c>
      <c r="F10" s="29" t="s">
        <v>524</v>
      </c>
    </row>
    <row r="11" spans="1:13" ht="15">
      <c r="E11" s="6" t="s">
        <v>14</v>
      </c>
      <c r="F11" s="29" t="s">
        <v>525</v>
      </c>
    </row>
    <row r="12" spans="1:13" ht="15">
      <c r="E12" s="6" t="s">
        <v>14</v>
      </c>
      <c r="F12" s="29" t="s">
        <v>526</v>
      </c>
    </row>
    <row r="13" spans="1:13" ht="15">
      <c r="E13" s="6"/>
    </row>
    <row r="14" spans="1:13" ht="15">
      <c r="E14" s="6"/>
    </row>
    <row r="16" spans="1:13" ht="18">
      <c r="A16" s="7" t="s">
        <v>16</v>
      </c>
      <c r="B16" s="7"/>
    </row>
    <row r="17" spans="1:5" ht="15">
      <c r="A17" s="11" t="s">
        <v>52</v>
      </c>
      <c r="B17" s="11"/>
    </row>
    <row r="18" spans="1:5" ht="14.25">
      <c r="A18" s="13"/>
      <c r="B18" s="14" t="s">
        <v>78</v>
      </c>
    </row>
    <row r="19" spans="1:5" ht="15">
      <c r="A19" s="15" t="s">
        <v>54</v>
      </c>
      <c r="B19" s="15" t="s">
        <v>55</v>
      </c>
      <c r="C19" s="15" t="s">
        <v>56</v>
      </c>
      <c r="D19" s="15" t="s">
        <v>57</v>
      </c>
      <c r="E19" s="15" t="s">
        <v>58</v>
      </c>
    </row>
    <row r="20" spans="1:5">
      <c r="A20" s="12" t="s">
        <v>252</v>
      </c>
      <c r="B20" s="4" t="s">
        <v>78</v>
      </c>
      <c r="C20" s="4" t="s">
        <v>136</v>
      </c>
      <c r="D20" s="4" t="s">
        <v>49</v>
      </c>
      <c r="E20" s="16" t="s">
        <v>257</v>
      </c>
    </row>
  </sheetData>
  <mergeCells count="12">
    <mergeCell ref="K3:K4"/>
    <mergeCell ref="L3:L4"/>
    <mergeCell ref="M3:M4"/>
    <mergeCell ref="A5:L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60"/>
  <sheetViews>
    <sheetView tabSelected="1" workbookViewId="0">
      <selection activeCell="E29" sqref="E29"/>
    </sheetView>
  </sheetViews>
  <sheetFormatPr defaultRowHeight="12.75"/>
  <cols>
    <col min="1" max="1" width="31.85546875" style="4" bestFit="1" customWidth="1"/>
    <col min="2" max="2" width="28.5703125" style="4" bestFit="1" customWidth="1"/>
    <col min="3" max="3" width="69.140625" style="4" bestFit="1" customWidth="1"/>
    <col min="4" max="4" width="9.28515625" style="4" bestFit="1" customWidth="1"/>
    <col min="5" max="5" width="22.7109375" style="4" bestFit="1" customWidth="1"/>
    <col min="6" max="6" width="20.85546875" style="4" bestFit="1" customWidth="1"/>
    <col min="7" max="9" width="5.5703125" style="3" bestFit="1" customWidth="1"/>
    <col min="10" max="10" width="4.85546875" style="3" bestFit="1" customWidth="1"/>
    <col min="11" max="11" width="7.85546875" style="4" bestFit="1" customWidth="1"/>
    <col min="12" max="12" width="8.5703125" style="3" bestFit="1" customWidth="1"/>
    <col min="13" max="13" width="22" style="4" bestFit="1" customWidth="1"/>
    <col min="14" max="16384" width="9.140625" style="3"/>
  </cols>
  <sheetData>
    <row r="1" spans="1:13" s="2" customFormat="1" ht="29.1" customHeight="1">
      <c r="A1" s="36" t="s">
        <v>205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1:13" s="1" customFormat="1" ht="12.75" customHeight="1">
      <c r="A3" s="42" t="s">
        <v>0</v>
      </c>
      <c r="B3" s="44" t="s">
        <v>8</v>
      </c>
      <c r="C3" s="44" t="s">
        <v>9</v>
      </c>
      <c r="D3" s="31" t="s">
        <v>18</v>
      </c>
      <c r="E3" s="31" t="s">
        <v>6</v>
      </c>
      <c r="F3" s="31" t="s">
        <v>10</v>
      </c>
      <c r="G3" s="31" t="s">
        <v>20</v>
      </c>
      <c r="H3" s="31"/>
      <c r="I3" s="31"/>
      <c r="J3" s="31"/>
      <c r="K3" s="31" t="s">
        <v>144</v>
      </c>
      <c r="L3" s="31" t="s">
        <v>5</v>
      </c>
      <c r="M3" s="33" t="s">
        <v>4</v>
      </c>
    </row>
    <row r="4" spans="1:13" s="1" customFormat="1" ht="21" customHeight="1" thickBot="1">
      <c r="A4" s="43"/>
      <c r="B4" s="32"/>
      <c r="C4" s="32"/>
      <c r="D4" s="32"/>
      <c r="E4" s="32"/>
      <c r="F4" s="32"/>
      <c r="G4" s="5">
        <v>1</v>
      </c>
      <c r="H4" s="5">
        <v>2</v>
      </c>
      <c r="I4" s="5">
        <v>3</v>
      </c>
      <c r="J4" s="5" t="s">
        <v>7</v>
      </c>
      <c r="K4" s="32"/>
      <c r="L4" s="32"/>
      <c r="M4" s="34"/>
    </row>
    <row r="5" spans="1:13" ht="15">
      <c r="A5" s="35" t="s">
        <v>160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3">
      <c r="A6" s="8" t="s">
        <v>207</v>
      </c>
      <c r="B6" s="8" t="s">
        <v>208</v>
      </c>
      <c r="C6" s="8" t="s">
        <v>209</v>
      </c>
      <c r="D6" s="8" t="str">
        <f>"0,6734"</f>
        <v>0,6734</v>
      </c>
      <c r="E6" s="8" t="s">
        <v>210</v>
      </c>
      <c r="F6" s="8" t="s">
        <v>28</v>
      </c>
      <c r="G6" s="9" t="s">
        <v>211</v>
      </c>
      <c r="H6" s="9" t="s">
        <v>212</v>
      </c>
      <c r="I6" s="10" t="s">
        <v>213</v>
      </c>
      <c r="J6" s="10"/>
      <c r="K6" s="8" t="str">
        <f>"35,0"</f>
        <v>35,0</v>
      </c>
      <c r="L6" s="9" t="str">
        <f>"23,5690"</f>
        <v>23,5690</v>
      </c>
      <c r="M6" s="8" t="s">
        <v>214</v>
      </c>
    </row>
    <row r="8" spans="1:13" ht="15">
      <c r="A8" s="45" t="s">
        <v>118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3">
      <c r="A9" s="8" t="s">
        <v>120</v>
      </c>
      <c r="B9" s="8" t="s">
        <v>121</v>
      </c>
      <c r="C9" s="8" t="s">
        <v>122</v>
      </c>
      <c r="D9" s="8" t="str">
        <f>"0,5945"</f>
        <v>0,5945</v>
      </c>
      <c r="E9" s="8" t="s">
        <v>123</v>
      </c>
      <c r="F9" s="8" t="s">
        <v>124</v>
      </c>
      <c r="G9" s="9" t="s">
        <v>116</v>
      </c>
      <c r="H9" s="9" t="s">
        <v>46</v>
      </c>
      <c r="I9" s="9" t="s">
        <v>47</v>
      </c>
      <c r="J9" s="10"/>
      <c r="K9" s="8" t="str">
        <f>"125,0"</f>
        <v>125,0</v>
      </c>
      <c r="L9" s="9" t="str">
        <f>"142,6800"</f>
        <v>142,6800</v>
      </c>
      <c r="M9" s="8" t="s">
        <v>125</v>
      </c>
    </row>
    <row r="11" spans="1:13" ht="15">
      <c r="A11" s="45" t="s">
        <v>39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3">
      <c r="A12" s="8" t="s">
        <v>69</v>
      </c>
      <c r="B12" s="8" t="s">
        <v>70</v>
      </c>
      <c r="C12" s="8" t="s">
        <v>71</v>
      </c>
      <c r="D12" s="8" t="str">
        <f>"0,5598"</f>
        <v>0,5598</v>
      </c>
      <c r="E12" s="8" t="s">
        <v>72</v>
      </c>
      <c r="F12" s="8" t="s">
        <v>28</v>
      </c>
      <c r="G12" s="9" t="s">
        <v>75</v>
      </c>
      <c r="H12" s="9" t="s">
        <v>36</v>
      </c>
      <c r="I12" s="9" t="s">
        <v>37</v>
      </c>
      <c r="J12" s="10"/>
      <c r="K12" s="8" t="str">
        <f>"175,0"</f>
        <v>175,0</v>
      </c>
      <c r="L12" s="9" t="str">
        <f>"97,9650"</f>
        <v>97,9650</v>
      </c>
      <c r="M12" s="8" t="s">
        <v>38</v>
      </c>
    </row>
    <row r="14" spans="1:13" ht="15">
      <c r="A14" s="45" t="s">
        <v>98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3">
      <c r="A15" s="17" t="s">
        <v>216</v>
      </c>
      <c r="B15" s="17" t="s">
        <v>217</v>
      </c>
      <c r="C15" s="17" t="s">
        <v>218</v>
      </c>
      <c r="D15" s="17" t="str">
        <f>"0,5381"</f>
        <v>0,5381</v>
      </c>
      <c r="E15" s="17" t="s">
        <v>130</v>
      </c>
      <c r="F15" s="17" t="s">
        <v>28</v>
      </c>
      <c r="G15" s="19" t="s">
        <v>219</v>
      </c>
      <c r="H15" s="19" t="s">
        <v>153</v>
      </c>
      <c r="I15" s="19" t="s">
        <v>45</v>
      </c>
      <c r="J15" s="18"/>
      <c r="K15" s="17" t="str">
        <f>"220,0"</f>
        <v>220,0</v>
      </c>
      <c r="L15" s="19" t="str">
        <f>"118,3820"</f>
        <v>118,3820</v>
      </c>
      <c r="M15" s="17" t="s">
        <v>38</v>
      </c>
    </row>
    <row r="16" spans="1:13">
      <c r="A16" s="20" t="s">
        <v>221</v>
      </c>
      <c r="B16" s="20" t="s">
        <v>222</v>
      </c>
      <c r="C16" s="20" t="s">
        <v>223</v>
      </c>
      <c r="D16" s="20" t="str">
        <f>"0,5414"</f>
        <v>0,5414</v>
      </c>
      <c r="E16" s="20" t="s">
        <v>130</v>
      </c>
      <c r="F16" s="20" t="s">
        <v>28</v>
      </c>
      <c r="G16" s="22" t="s">
        <v>224</v>
      </c>
      <c r="H16" s="22" t="s">
        <v>35</v>
      </c>
      <c r="I16" s="22" t="s">
        <v>225</v>
      </c>
      <c r="J16" s="21"/>
      <c r="K16" s="20" t="str">
        <f>"162,5"</f>
        <v>162,5</v>
      </c>
      <c r="L16" s="22" t="str">
        <f>"92,1919"</f>
        <v>92,1919</v>
      </c>
      <c r="M16" s="20" t="s">
        <v>226</v>
      </c>
    </row>
    <row r="18" spans="1:13" ht="15">
      <c r="A18" s="45" t="s">
        <v>146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1:13">
      <c r="A19" s="8" t="s">
        <v>228</v>
      </c>
      <c r="B19" s="8" t="s">
        <v>229</v>
      </c>
      <c r="C19" s="8" t="s">
        <v>230</v>
      </c>
      <c r="D19" s="8" t="str">
        <f>"0,5248"</f>
        <v>0,5248</v>
      </c>
      <c r="E19" s="8" t="s">
        <v>130</v>
      </c>
      <c r="F19" s="8" t="s">
        <v>28</v>
      </c>
      <c r="G19" s="9" t="s">
        <v>231</v>
      </c>
      <c r="H19" s="9" t="s">
        <v>49</v>
      </c>
      <c r="I19" s="10" t="s">
        <v>232</v>
      </c>
      <c r="J19" s="10"/>
      <c r="K19" s="8" t="str">
        <f>"195,0"</f>
        <v>195,0</v>
      </c>
      <c r="L19" s="9" t="str">
        <f>"146,3405"</f>
        <v>146,3405</v>
      </c>
      <c r="M19" s="8" t="s">
        <v>226</v>
      </c>
    </row>
    <row r="21" spans="1:13" ht="15">
      <c r="A21" s="45" t="s">
        <v>233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</row>
    <row r="22" spans="1:13">
      <c r="A22" s="8" t="s">
        <v>235</v>
      </c>
      <c r="B22" s="8" t="s">
        <v>236</v>
      </c>
      <c r="C22" s="8" t="s">
        <v>237</v>
      </c>
      <c r="D22" s="8" t="str">
        <f>"0,5140"</f>
        <v>0,5140</v>
      </c>
      <c r="E22" s="8" t="s">
        <v>130</v>
      </c>
      <c r="F22" s="8" t="s">
        <v>28</v>
      </c>
      <c r="G22" s="9" t="s">
        <v>131</v>
      </c>
      <c r="H22" s="9" t="s">
        <v>132</v>
      </c>
      <c r="I22" s="10" t="s">
        <v>193</v>
      </c>
      <c r="J22" s="10"/>
      <c r="K22" s="8" t="str">
        <f>"155,0"</f>
        <v>155,0</v>
      </c>
      <c r="L22" s="9" t="str">
        <f>"81,1104"</f>
        <v>81,1104</v>
      </c>
      <c r="M22" s="8" t="s">
        <v>238</v>
      </c>
    </row>
    <row r="24" spans="1:13" ht="15">
      <c r="E24" s="6" t="s">
        <v>11</v>
      </c>
      <c r="F24" s="29" t="s">
        <v>523</v>
      </c>
    </row>
    <row r="25" spans="1:13" ht="15">
      <c r="E25" s="6" t="s">
        <v>12</v>
      </c>
      <c r="F25" s="29" t="s">
        <v>527</v>
      </c>
    </row>
    <row r="26" spans="1:13" ht="15">
      <c r="E26" s="6" t="s">
        <v>13</v>
      </c>
      <c r="F26" s="29" t="s">
        <v>524</v>
      </c>
    </row>
    <row r="27" spans="1:13" ht="15">
      <c r="E27" s="6" t="s">
        <v>14</v>
      </c>
      <c r="F27" s="29" t="s">
        <v>525</v>
      </c>
    </row>
    <row r="28" spans="1:13" ht="15">
      <c r="E28" s="6" t="s">
        <v>14</v>
      </c>
      <c r="F28" s="29" t="s">
        <v>526</v>
      </c>
    </row>
    <row r="29" spans="1:13" ht="15">
      <c r="E29" s="6"/>
    </row>
    <row r="30" spans="1:13" ht="15">
      <c r="E30" s="6"/>
    </row>
    <row r="32" spans="1:13" ht="18">
      <c r="A32" s="7" t="s">
        <v>16</v>
      </c>
      <c r="B32" s="7"/>
    </row>
    <row r="33" spans="1:5" ht="15">
      <c r="A33" s="11" t="s">
        <v>167</v>
      </c>
      <c r="B33" s="11"/>
    </row>
    <row r="34" spans="1:5" ht="14.25">
      <c r="A34" s="13"/>
      <c r="B34" s="14" t="s">
        <v>78</v>
      </c>
    </row>
    <row r="35" spans="1:5" ht="15">
      <c r="A35" s="15" t="s">
        <v>54</v>
      </c>
      <c r="B35" s="15" t="s">
        <v>55</v>
      </c>
      <c r="C35" s="15" t="s">
        <v>56</v>
      </c>
      <c r="D35" s="15" t="s">
        <v>57</v>
      </c>
      <c r="E35" s="15" t="s">
        <v>58</v>
      </c>
    </row>
    <row r="36" spans="1:5">
      <c r="A36" s="12" t="s">
        <v>206</v>
      </c>
      <c r="B36" s="4" t="s">
        <v>78</v>
      </c>
      <c r="C36" s="4" t="s">
        <v>168</v>
      </c>
      <c r="D36" s="4" t="s">
        <v>212</v>
      </c>
      <c r="E36" s="16" t="s">
        <v>239</v>
      </c>
    </row>
    <row r="39" spans="1:5" ht="15">
      <c r="A39" s="11" t="s">
        <v>52</v>
      </c>
      <c r="B39" s="11"/>
    </row>
    <row r="40" spans="1:5" ht="14.25">
      <c r="A40" s="13"/>
      <c r="B40" s="14" t="s">
        <v>78</v>
      </c>
    </row>
    <row r="41" spans="1:5" ht="15">
      <c r="A41" s="15" t="s">
        <v>54</v>
      </c>
      <c r="B41" s="15" t="s">
        <v>55</v>
      </c>
      <c r="C41" s="15" t="s">
        <v>56</v>
      </c>
      <c r="D41" s="15" t="s">
        <v>57</v>
      </c>
      <c r="E41" s="15" t="s">
        <v>58</v>
      </c>
    </row>
    <row r="42" spans="1:5">
      <c r="A42" s="12" t="s">
        <v>215</v>
      </c>
      <c r="B42" s="4" t="s">
        <v>78</v>
      </c>
      <c r="C42" s="4" t="s">
        <v>107</v>
      </c>
      <c r="D42" s="4" t="s">
        <v>45</v>
      </c>
      <c r="E42" s="16" t="s">
        <v>240</v>
      </c>
    </row>
    <row r="43" spans="1:5">
      <c r="A43" s="12" t="s">
        <v>68</v>
      </c>
      <c r="B43" s="4" t="s">
        <v>78</v>
      </c>
      <c r="C43" s="4" t="s">
        <v>64</v>
      </c>
      <c r="D43" s="4" t="s">
        <v>37</v>
      </c>
      <c r="E43" s="16" t="s">
        <v>241</v>
      </c>
    </row>
    <row r="45" spans="1:5" ht="14.25">
      <c r="A45" s="13"/>
      <c r="B45" s="14" t="s">
        <v>53</v>
      </c>
    </row>
    <row r="46" spans="1:5" ht="15">
      <c r="A46" s="15" t="s">
        <v>54</v>
      </c>
      <c r="B46" s="15" t="s">
        <v>55</v>
      </c>
      <c r="C46" s="15" t="s">
        <v>56</v>
      </c>
      <c r="D46" s="15" t="s">
        <v>57</v>
      </c>
      <c r="E46" s="15" t="s">
        <v>58</v>
      </c>
    </row>
    <row r="47" spans="1:5">
      <c r="A47" s="12" t="s">
        <v>227</v>
      </c>
      <c r="B47" s="4" t="s">
        <v>242</v>
      </c>
      <c r="C47" s="4" t="s">
        <v>156</v>
      </c>
      <c r="D47" s="4" t="s">
        <v>49</v>
      </c>
      <c r="E47" s="16" t="s">
        <v>243</v>
      </c>
    </row>
    <row r="48" spans="1:5">
      <c r="A48" s="12" t="s">
        <v>119</v>
      </c>
      <c r="B48" s="4" t="s">
        <v>135</v>
      </c>
      <c r="C48" s="4" t="s">
        <v>136</v>
      </c>
      <c r="D48" s="4" t="s">
        <v>47</v>
      </c>
      <c r="E48" s="16" t="s">
        <v>201</v>
      </c>
    </row>
    <row r="49" spans="1:5">
      <c r="A49" s="12" t="s">
        <v>220</v>
      </c>
      <c r="B49" s="4" t="s">
        <v>244</v>
      </c>
      <c r="C49" s="4" t="s">
        <v>107</v>
      </c>
      <c r="D49" s="4" t="s">
        <v>225</v>
      </c>
      <c r="E49" s="16" t="s">
        <v>245</v>
      </c>
    </row>
    <row r="50" spans="1:5">
      <c r="A50" s="12" t="s">
        <v>234</v>
      </c>
      <c r="B50" s="4" t="s">
        <v>63</v>
      </c>
      <c r="C50" s="4" t="s">
        <v>246</v>
      </c>
      <c r="D50" s="4" t="s">
        <v>132</v>
      </c>
      <c r="E50" s="16" t="s">
        <v>247</v>
      </c>
    </row>
    <row r="55" spans="1:5" ht="18">
      <c r="A55" s="7" t="s">
        <v>81</v>
      </c>
      <c r="B55" s="7"/>
    </row>
    <row r="56" spans="1:5" ht="15">
      <c r="A56" s="15" t="s">
        <v>82</v>
      </c>
      <c r="B56" s="15" t="s">
        <v>83</v>
      </c>
      <c r="C56" s="15" t="s">
        <v>84</v>
      </c>
    </row>
    <row r="57" spans="1:5">
      <c r="A57" s="4" t="s">
        <v>130</v>
      </c>
      <c r="B57" s="4" t="s">
        <v>248</v>
      </c>
      <c r="C57" s="4" t="s">
        <v>249</v>
      </c>
    </row>
    <row r="58" spans="1:5">
      <c r="A58" s="4" t="s">
        <v>210</v>
      </c>
      <c r="B58" s="4" t="s">
        <v>85</v>
      </c>
      <c r="C58" s="4" t="s">
        <v>250</v>
      </c>
    </row>
    <row r="59" spans="1:5">
      <c r="A59" s="4" t="s">
        <v>72</v>
      </c>
      <c r="B59" s="4" t="s">
        <v>85</v>
      </c>
      <c r="C59" s="4" t="s">
        <v>86</v>
      </c>
    </row>
    <row r="60" spans="1:5">
      <c r="A60" s="4" t="s">
        <v>123</v>
      </c>
      <c r="B60" s="4" t="s">
        <v>85</v>
      </c>
      <c r="C60" s="4" t="s">
        <v>143</v>
      </c>
    </row>
  </sheetData>
  <mergeCells count="17">
    <mergeCell ref="A14:L14"/>
    <mergeCell ref="A18:L18"/>
    <mergeCell ref="A21:L21"/>
    <mergeCell ref="K3:K4"/>
    <mergeCell ref="L3:L4"/>
    <mergeCell ref="M3:M4"/>
    <mergeCell ref="A5:L5"/>
    <mergeCell ref="A8:L8"/>
    <mergeCell ref="A11:L11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51"/>
  <sheetViews>
    <sheetView topLeftCell="A7" workbookViewId="0">
      <selection activeCell="E23" sqref="E23"/>
    </sheetView>
  </sheetViews>
  <sheetFormatPr defaultRowHeight="12.75"/>
  <cols>
    <col min="1" max="1" width="31.85546875" style="4" bestFit="1" customWidth="1"/>
    <col min="2" max="2" width="29" style="4" bestFit="1" customWidth="1"/>
    <col min="3" max="3" width="51.5703125" style="4" bestFit="1" customWidth="1"/>
    <col min="4" max="4" width="9.28515625" style="4" bestFit="1" customWidth="1"/>
    <col min="5" max="5" width="22.7109375" style="4" bestFit="1" customWidth="1"/>
    <col min="6" max="6" width="29.85546875" style="4" bestFit="1" customWidth="1"/>
    <col min="7" max="9" width="5.5703125" style="3" bestFit="1" customWidth="1"/>
    <col min="10" max="10" width="4.85546875" style="3" bestFit="1" customWidth="1"/>
    <col min="11" max="11" width="7.85546875" style="4" bestFit="1" customWidth="1"/>
    <col min="12" max="12" width="8.5703125" style="3" bestFit="1" customWidth="1"/>
    <col min="13" max="13" width="26.85546875" style="4" bestFit="1" customWidth="1"/>
    <col min="14" max="16384" width="9.140625" style="3"/>
  </cols>
  <sheetData>
    <row r="1" spans="1:13" s="2" customFormat="1" ht="29.1" customHeight="1">
      <c r="A1" s="36" t="s">
        <v>170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1:13" s="1" customFormat="1" ht="12.75" customHeight="1">
      <c r="A3" s="42" t="s">
        <v>0</v>
      </c>
      <c r="B3" s="44" t="s">
        <v>8</v>
      </c>
      <c r="C3" s="44" t="s">
        <v>9</v>
      </c>
      <c r="D3" s="31" t="s">
        <v>18</v>
      </c>
      <c r="E3" s="31" t="s">
        <v>6</v>
      </c>
      <c r="F3" s="31" t="s">
        <v>10</v>
      </c>
      <c r="G3" s="31" t="s">
        <v>20</v>
      </c>
      <c r="H3" s="31"/>
      <c r="I3" s="31"/>
      <c r="J3" s="31"/>
      <c r="K3" s="31" t="s">
        <v>144</v>
      </c>
      <c r="L3" s="31" t="s">
        <v>5</v>
      </c>
      <c r="M3" s="33" t="s">
        <v>4</v>
      </c>
    </row>
    <row r="4" spans="1:13" s="1" customFormat="1" ht="21" customHeight="1" thickBot="1">
      <c r="A4" s="43"/>
      <c r="B4" s="32"/>
      <c r="C4" s="32"/>
      <c r="D4" s="32"/>
      <c r="E4" s="32"/>
      <c r="F4" s="32"/>
      <c r="G4" s="5">
        <v>1</v>
      </c>
      <c r="H4" s="5">
        <v>2</v>
      </c>
      <c r="I4" s="5">
        <v>3</v>
      </c>
      <c r="J4" s="5" t="s">
        <v>7</v>
      </c>
      <c r="K4" s="32"/>
      <c r="L4" s="32"/>
      <c r="M4" s="34"/>
    </row>
    <row r="5" spans="1:13" ht="15">
      <c r="A5" s="35" t="s">
        <v>22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3">
      <c r="A6" s="8" t="s">
        <v>172</v>
      </c>
      <c r="B6" s="8" t="s">
        <v>173</v>
      </c>
      <c r="C6" s="8" t="s">
        <v>174</v>
      </c>
      <c r="D6" s="8" t="str">
        <f>"0,7837"</f>
        <v>0,7837</v>
      </c>
      <c r="E6" s="8" t="s">
        <v>151</v>
      </c>
      <c r="F6" s="8" t="s">
        <v>152</v>
      </c>
      <c r="G6" s="9" t="s">
        <v>175</v>
      </c>
      <c r="H6" s="9" t="s">
        <v>176</v>
      </c>
      <c r="I6" s="9" t="s">
        <v>177</v>
      </c>
      <c r="J6" s="10"/>
      <c r="K6" s="8" t="str">
        <f>"75,0"</f>
        <v>75,0</v>
      </c>
      <c r="L6" s="9" t="str">
        <f>"59,3653"</f>
        <v>59,3653</v>
      </c>
      <c r="M6" s="8" t="s">
        <v>158</v>
      </c>
    </row>
    <row r="8" spans="1:13" ht="15">
      <c r="A8" s="45" t="s">
        <v>118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3">
      <c r="A9" s="8" t="s">
        <v>120</v>
      </c>
      <c r="B9" s="8" t="s">
        <v>121</v>
      </c>
      <c r="C9" s="8" t="s">
        <v>122</v>
      </c>
      <c r="D9" s="8" t="str">
        <f>"0,5945"</f>
        <v>0,5945</v>
      </c>
      <c r="E9" s="8" t="s">
        <v>123</v>
      </c>
      <c r="F9" s="8" t="s">
        <v>124</v>
      </c>
      <c r="G9" s="9" t="s">
        <v>116</v>
      </c>
      <c r="H9" s="9" t="s">
        <v>46</v>
      </c>
      <c r="I9" s="9" t="s">
        <v>47</v>
      </c>
      <c r="J9" s="10"/>
      <c r="K9" s="8" t="str">
        <f>"125,0"</f>
        <v>125,0</v>
      </c>
      <c r="L9" s="9" t="str">
        <f>"142,6800"</f>
        <v>142,6800</v>
      </c>
      <c r="M9" s="8" t="s">
        <v>125</v>
      </c>
    </row>
    <row r="11" spans="1:13" ht="15">
      <c r="A11" s="45" t="s">
        <v>98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3">
      <c r="A12" s="8" t="s">
        <v>179</v>
      </c>
      <c r="B12" s="8" t="s">
        <v>180</v>
      </c>
      <c r="C12" s="8" t="s">
        <v>181</v>
      </c>
      <c r="D12" s="8" t="str">
        <f>"0,5443"</f>
        <v>0,5443</v>
      </c>
      <c r="E12" s="8" t="s">
        <v>130</v>
      </c>
      <c r="F12" s="8" t="s">
        <v>28</v>
      </c>
      <c r="G12" s="9" t="s">
        <v>35</v>
      </c>
      <c r="H12" s="9" t="s">
        <v>182</v>
      </c>
      <c r="I12" s="10" t="s">
        <v>36</v>
      </c>
      <c r="J12" s="10"/>
      <c r="K12" s="8" t="str">
        <f>"167,5"</f>
        <v>167,5</v>
      </c>
      <c r="L12" s="9" t="str">
        <f>"91,1703"</f>
        <v>91,1703</v>
      </c>
      <c r="M12" s="8" t="s">
        <v>133</v>
      </c>
    </row>
    <row r="14" spans="1:13" ht="15">
      <c r="A14" s="45" t="s">
        <v>146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3">
      <c r="A15" s="17" t="s">
        <v>184</v>
      </c>
      <c r="B15" s="17" t="s">
        <v>185</v>
      </c>
      <c r="C15" s="17" t="s">
        <v>186</v>
      </c>
      <c r="D15" s="17" t="str">
        <f>"0,5311"</f>
        <v>0,5311</v>
      </c>
      <c r="E15" s="17" t="s">
        <v>130</v>
      </c>
      <c r="F15" s="17" t="s">
        <v>28</v>
      </c>
      <c r="G15" s="19" t="s">
        <v>75</v>
      </c>
      <c r="H15" s="19" t="s">
        <v>187</v>
      </c>
      <c r="I15" s="19" t="s">
        <v>37</v>
      </c>
      <c r="J15" s="18"/>
      <c r="K15" s="17" t="str">
        <f>"175,0"</f>
        <v>175,0</v>
      </c>
      <c r="L15" s="19" t="str">
        <f>"92,9512"</f>
        <v>92,9512</v>
      </c>
      <c r="M15" s="17" t="s">
        <v>188</v>
      </c>
    </row>
    <row r="16" spans="1:13">
      <c r="A16" s="20" t="s">
        <v>190</v>
      </c>
      <c r="B16" s="20" t="s">
        <v>191</v>
      </c>
      <c r="C16" s="20" t="s">
        <v>192</v>
      </c>
      <c r="D16" s="20" t="str">
        <f>"0,5257"</f>
        <v>0,5257</v>
      </c>
      <c r="E16" s="20" t="s">
        <v>130</v>
      </c>
      <c r="F16" s="20" t="s">
        <v>28</v>
      </c>
      <c r="G16" s="22" t="s">
        <v>132</v>
      </c>
      <c r="H16" s="22" t="s">
        <v>193</v>
      </c>
      <c r="I16" s="21" t="s">
        <v>35</v>
      </c>
      <c r="J16" s="21"/>
      <c r="K16" s="20" t="str">
        <f>"157,5"</f>
        <v>157,5</v>
      </c>
      <c r="L16" s="22" t="str">
        <f>"82,7899"</f>
        <v>82,7899</v>
      </c>
      <c r="M16" s="20" t="s">
        <v>194</v>
      </c>
    </row>
    <row r="18" spans="1:6" ht="15">
      <c r="E18" s="6" t="s">
        <v>11</v>
      </c>
      <c r="F18" s="29" t="s">
        <v>523</v>
      </c>
    </row>
    <row r="19" spans="1:6" ht="15">
      <c r="E19" s="6" t="s">
        <v>12</v>
      </c>
      <c r="F19" s="29" t="s">
        <v>527</v>
      </c>
    </row>
    <row r="20" spans="1:6" ht="15">
      <c r="E20" s="6" t="s">
        <v>13</v>
      </c>
      <c r="F20" s="29" t="s">
        <v>524</v>
      </c>
    </row>
    <row r="21" spans="1:6" ht="15">
      <c r="E21" s="6" t="s">
        <v>14</v>
      </c>
      <c r="F21" s="29" t="s">
        <v>525</v>
      </c>
    </row>
    <row r="22" spans="1:6" ht="15">
      <c r="E22" s="6" t="s">
        <v>14</v>
      </c>
      <c r="F22" s="29" t="s">
        <v>526</v>
      </c>
    </row>
    <row r="23" spans="1:6" ht="15">
      <c r="E23" s="6"/>
    </row>
    <row r="24" spans="1:6" ht="15">
      <c r="E24" s="6"/>
    </row>
    <row r="26" spans="1:6" ht="18">
      <c r="A26" s="7" t="s">
        <v>16</v>
      </c>
      <c r="B26" s="7"/>
    </row>
    <row r="27" spans="1:6" ht="15">
      <c r="A27" s="11" t="s">
        <v>167</v>
      </c>
      <c r="B27" s="11"/>
    </row>
    <row r="28" spans="1:6" ht="14.25">
      <c r="A28" s="13"/>
      <c r="B28" s="14" t="s">
        <v>195</v>
      </c>
    </row>
    <row r="29" spans="1:6" ht="15">
      <c r="A29" s="15" t="s">
        <v>54</v>
      </c>
      <c r="B29" s="15" t="s">
        <v>55</v>
      </c>
      <c r="C29" s="15" t="s">
        <v>56</v>
      </c>
      <c r="D29" s="15" t="s">
        <v>57</v>
      </c>
      <c r="E29" s="15" t="s">
        <v>58</v>
      </c>
    </row>
    <row r="30" spans="1:6">
      <c r="A30" s="12" t="s">
        <v>171</v>
      </c>
      <c r="B30" s="4" t="s">
        <v>196</v>
      </c>
      <c r="C30" s="4" t="s">
        <v>60</v>
      </c>
      <c r="D30" s="4" t="s">
        <v>177</v>
      </c>
      <c r="E30" s="16" t="s">
        <v>197</v>
      </c>
    </row>
    <row r="33" spans="1:5" ht="15">
      <c r="A33" s="11" t="s">
        <v>52</v>
      </c>
      <c r="B33" s="11"/>
    </row>
    <row r="34" spans="1:5" ht="14.25">
      <c r="A34" s="13"/>
      <c r="B34" s="14" t="s">
        <v>78</v>
      </c>
    </row>
    <row r="35" spans="1:5" ht="15">
      <c r="A35" s="15" t="s">
        <v>54</v>
      </c>
      <c r="B35" s="15" t="s">
        <v>55</v>
      </c>
      <c r="C35" s="15" t="s">
        <v>56</v>
      </c>
      <c r="D35" s="15" t="s">
        <v>57</v>
      </c>
      <c r="E35" s="15" t="s">
        <v>58</v>
      </c>
    </row>
    <row r="36" spans="1:5">
      <c r="A36" s="12" t="s">
        <v>183</v>
      </c>
      <c r="B36" s="4" t="s">
        <v>78</v>
      </c>
      <c r="C36" s="4" t="s">
        <v>156</v>
      </c>
      <c r="D36" s="4" t="s">
        <v>37</v>
      </c>
      <c r="E36" s="16" t="s">
        <v>198</v>
      </c>
    </row>
    <row r="37" spans="1:5">
      <c r="A37" s="12" t="s">
        <v>178</v>
      </c>
      <c r="B37" s="4" t="s">
        <v>78</v>
      </c>
      <c r="C37" s="4" t="s">
        <v>107</v>
      </c>
      <c r="D37" s="4" t="s">
        <v>182</v>
      </c>
      <c r="E37" s="16" t="s">
        <v>199</v>
      </c>
    </row>
    <row r="38" spans="1:5">
      <c r="A38" s="12" t="s">
        <v>189</v>
      </c>
      <c r="B38" s="4" t="s">
        <v>78</v>
      </c>
      <c r="C38" s="4" t="s">
        <v>156</v>
      </c>
      <c r="D38" s="4" t="s">
        <v>193</v>
      </c>
      <c r="E38" s="16" t="s">
        <v>200</v>
      </c>
    </row>
    <row r="40" spans="1:5" ht="14.25">
      <c r="A40" s="13"/>
      <c r="B40" s="14" t="s">
        <v>53</v>
      </c>
    </row>
    <row r="41" spans="1:5" ht="15">
      <c r="A41" s="15" t="s">
        <v>54</v>
      </c>
      <c r="B41" s="15" t="s">
        <v>55</v>
      </c>
      <c r="C41" s="15" t="s">
        <v>56</v>
      </c>
      <c r="D41" s="15" t="s">
        <v>57</v>
      </c>
      <c r="E41" s="15" t="s">
        <v>58</v>
      </c>
    </row>
    <row r="42" spans="1:5">
      <c r="A42" s="12" t="s">
        <v>119</v>
      </c>
      <c r="B42" s="4" t="s">
        <v>135</v>
      </c>
      <c r="C42" s="4" t="s">
        <v>136</v>
      </c>
      <c r="D42" s="4" t="s">
        <v>47</v>
      </c>
      <c r="E42" s="16" t="s">
        <v>201</v>
      </c>
    </row>
    <row r="47" spans="1:5" ht="18">
      <c r="A47" s="7" t="s">
        <v>81</v>
      </c>
      <c r="B47" s="7"/>
    </row>
    <row r="48" spans="1:5" ht="15">
      <c r="A48" s="15" t="s">
        <v>82</v>
      </c>
      <c r="B48" s="15" t="s">
        <v>83</v>
      </c>
      <c r="C48" s="15" t="s">
        <v>84</v>
      </c>
    </row>
    <row r="49" spans="1:3">
      <c r="A49" s="4" t="s">
        <v>130</v>
      </c>
      <c r="B49" s="4" t="s">
        <v>202</v>
      </c>
      <c r="C49" s="4" t="s">
        <v>203</v>
      </c>
    </row>
    <row r="50" spans="1:3">
      <c r="A50" s="4" t="s">
        <v>151</v>
      </c>
      <c r="B50" s="4" t="s">
        <v>85</v>
      </c>
      <c r="C50" s="4" t="s">
        <v>204</v>
      </c>
    </row>
    <row r="51" spans="1:3">
      <c r="A51" s="4" t="s">
        <v>123</v>
      </c>
      <c r="B51" s="4" t="s">
        <v>85</v>
      </c>
      <c r="C51" s="4" t="s">
        <v>143</v>
      </c>
    </row>
  </sheetData>
  <mergeCells count="15">
    <mergeCell ref="A14:L14"/>
    <mergeCell ref="K3:K4"/>
    <mergeCell ref="L3:L4"/>
    <mergeCell ref="M3:M4"/>
    <mergeCell ref="A5:L5"/>
    <mergeCell ref="A8:L8"/>
    <mergeCell ref="A11:L11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E13" sqref="E13"/>
    </sheetView>
  </sheetViews>
  <sheetFormatPr defaultRowHeight="12.75"/>
  <cols>
    <col min="1" max="1" width="26" style="4" bestFit="1" customWidth="1"/>
    <col min="2" max="2" width="26.28515625" style="4" bestFit="1" customWidth="1"/>
    <col min="3" max="3" width="10.5703125" style="4" bestFit="1" customWidth="1"/>
    <col min="4" max="4" width="9.28515625" style="4" bestFit="1" customWidth="1"/>
    <col min="5" max="5" width="22.7109375" style="4" bestFit="1" customWidth="1"/>
    <col min="6" max="6" width="30.42578125" style="4" bestFit="1" customWidth="1"/>
    <col min="7" max="9" width="5.5703125" style="3" bestFit="1" customWidth="1"/>
    <col min="10" max="10" width="4.85546875" style="3" bestFit="1" customWidth="1"/>
    <col min="11" max="11" width="7.85546875" style="4" bestFit="1" customWidth="1"/>
    <col min="12" max="12" width="7.5703125" style="3" bestFit="1" customWidth="1"/>
    <col min="13" max="13" width="15.5703125" style="4" bestFit="1" customWidth="1"/>
    <col min="14" max="16384" width="9.140625" style="3"/>
  </cols>
  <sheetData>
    <row r="1" spans="1:13" s="2" customFormat="1" ht="29.1" customHeight="1">
      <c r="A1" s="36" t="s">
        <v>159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1:13" s="1" customFormat="1" ht="12.75" customHeight="1">
      <c r="A3" s="42" t="s">
        <v>0</v>
      </c>
      <c r="B3" s="44" t="s">
        <v>8</v>
      </c>
      <c r="C3" s="44" t="s">
        <v>9</v>
      </c>
      <c r="D3" s="31" t="s">
        <v>18</v>
      </c>
      <c r="E3" s="31" t="s">
        <v>6</v>
      </c>
      <c r="F3" s="31" t="s">
        <v>10</v>
      </c>
      <c r="G3" s="31" t="s">
        <v>20</v>
      </c>
      <c r="H3" s="31"/>
      <c r="I3" s="31"/>
      <c r="J3" s="31"/>
      <c r="K3" s="31" t="s">
        <v>144</v>
      </c>
      <c r="L3" s="31" t="s">
        <v>5</v>
      </c>
      <c r="M3" s="33" t="s">
        <v>4</v>
      </c>
    </row>
    <row r="4" spans="1:13" s="1" customFormat="1" ht="21" customHeight="1" thickBot="1">
      <c r="A4" s="43"/>
      <c r="B4" s="32"/>
      <c r="C4" s="32"/>
      <c r="D4" s="32"/>
      <c r="E4" s="32"/>
      <c r="F4" s="32"/>
      <c r="G4" s="5">
        <v>1</v>
      </c>
      <c r="H4" s="5">
        <v>2</v>
      </c>
      <c r="I4" s="5">
        <v>3</v>
      </c>
      <c r="J4" s="5" t="s">
        <v>7</v>
      </c>
      <c r="K4" s="32"/>
      <c r="L4" s="32"/>
      <c r="M4" s="34"/>
    </row>
    <row r="5" spans="1:13" ht="15">
      <c r="A5" s="35" t="s">
        <v>160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3">
      <c r="A6" s="8" t="s">
        <v>162</v>
      </c>
      <c r="B6" s="8" t="s">
        <v>163</v>
      </c>
      <c r="C6" s="8" t="s">
        <v>164</v>
      </c>
      <c r="D6" s="8" t="str">
        <f>"0,6879"</f>
        <v>0,6879</v>
      </c>
      <c r="E6" s="8" t="s">
        <v>27</v>
      </c>
      <c r="F6" s="8" t="s">
        <v>165</v>
      </c>
      <c r="G6" s="10" t="s">
        <v>29</v>
      </c>
      <c r="H6" s="10" t="s">
        <v>29</v>
      </c>
      <c r="I6" s="9" t="s">
        <v>29</v>
      </c>
      <c r="J6" s="10"/>
      <c r="K6" s="8" t="str">
        <f>"100,0"</f>
        <v>100,0</v>
      </c>
      <c r="L6" s="9" t="str">
        <f>"68,7900"</f>
        <v>68,7900</v>
      </c>
      <c r="M6" s="8" t="s">
        <v>166</v>
      </c>
    </row>
    <row r="8" spans="1:13" ht="15">
      <c r="E8" s="6" t="s">
        <v>11</v>
      </c>
      <c r="F8" s="29" t="s">
        <v>523</v>
      </c>
    </row>
    <row r="9" spans="1:13" ht="15">
      <c r="E9" s="6" t="s">
        <v>12</v>
      </c>
      <c r="F9" s="29" t="s">
        <v>527</v>
      </c>
    </row>
    <row r="10" spans="1:13" ht="15">
      <c r="E10" s="6" t="s">
        <v>13</v>
      </c>
      <c r="F10" s="29" t="s">
        <v>524</v>
      </c>
    </row>
    <row r="11" spans="1:13" ht="15">
      <c r="E11" s="6" t="s">
        <v>14</v>
      </c>
      <c r="F11" s="29" t="s">
        <v>525</v>
      </c>
    </row>
    <row r="12" spans="1:13" ht="15">
      <c r="E12" s="6" t="s">
        <v>14</v>
      </c>
      <c r="F12" s="29" t="s">
        <v>526</v>
      </c>
    </row>
    <row r="13" spans="1:13" ht="15">
      <c r="E13" s="6"/>
    </row>
    <row r="14" spans="1:13" ht="15">
      <c r="E14" s="6"/>
    </row>
    <row r="16" spans="1:13" ht="18">
      <c r="A16" s="7" t="s">
        <v>16</v>
      </c>
      <c r="B16" s="7"/>
    </row>
    <row r="17" spans="1:5" ht="15">
      <c r="A17" s="11" t="s">
        <v>167</v>
      </c>
      <c r="B17" s="11"/>
    </row>
    <row r="18" spans="1:5" ht="14.25">
      <c r="A18" s="13"/>
      <c r="B18" s="14" t="s">
        <v>78</v>
      </c>
    </row>
    <row r="19" spans="1:5" ht="15">
      <c r="A19" s="15" t="s">
        <v>54</v>
      </c>
      <c r="B19" s="15" t="s">
        <v>55</v>
      </c>
      <c r="C19" s="15" t="s">
        <v>56</v>
      </c>
      <c r="D19" s="15" t="s">
        <v>57</v>
      </c>
      <c r="E19" s="15" t="s">
        <v>58</v>
      </c>
    </row>
    <row r="20" spans="1:5">
      <c r="A20" s="12" t="s">
        <v>161</v>
      </c>
      <c r="B20" s="4" t="s">
        <v>78</v>
      </c>
      <c r="C20" s="4" t="s">
        <v>168</v>
      </c>
      <c r="D20" s="4" t="s">
        <v>29</v>
      </c>
      <c r="E20" s="16" t="s">
        <v>169</v>
      </c>
    </row>
  </sheetData>
  <mergeCells count="12">
    <mergeCell ref="K3:K4"/>
    <mergeCell ref="L3:L4"/>
    <mergeCell ref="M3:M4"/>
    <mergeCell ref="A5:L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35"/>
  <sheetViews>
    <sheetView workbookViewId="0">
      <selection activeCell="E16" sqref="E16"/>
    </sheetView>
  </sheetViews>
  <sheetFormatPr defaultRowHeight="12.75"/>
  <cols>
    <col min="1" max="1" width="31.85546875" style="4" bestFit="1" customWidth="1"/>
    <col min="2" max="2" width="28.5703125" style="4" bestFit="1" customWidth="1"/>
    <col min="3" max="3" width="21" style="4" bestFit="1" customWidth="1"/>
    <col min="4" max="4" width="9.28515625" style="4" bestFit="1" customWidth="1"/>
    <col min="5" max="5" width="22.7109375" style="4" bestFit="1" customWidth="1"/>
    <col min="6" max="6" width="29.85546875" style="4" bestFit="1" customWidth="1"/>
    <col min="7" max="10" width="5.5703125" style="3" bestFit="1" customWidth="1"/>
    <col min="11" max="11" width="7.85546875" style="4" bestFit="1" customWidth="1"/>
    <col min="12" max="12" width="8.5703125" style="3" bestFit="1" customWidth="1"/>
    <col min="13" max="13" width="17.7109375" style="4" bestFit="1" customWidth="1"/>
    <col min="14" max="16384" width="9.140625" style="3"/>
  </cols>
  <sheetData>
    <row r="1" spans="1:13" s="2" customFormat="1" ht="29.1" customHeight="1">
      <c r="A1" s="36" t="s">
        <v>145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1:13" s="1" customFormat="1" ht="12.75" customHeight="1">
      <c r="A3" s="42" t="s">
        <v>0</v>
      </c>
      <c r="B3" s="44" t="s">
        <v>8</v>
      </c>
      <c r="C3" s="44" t="s">
        <v>9</v>
      </c>
      <c r="D3" s="31" t="s">
        <v>18</v>
      </c>
      <c r="E3" s="31" t="s">
        <v>6</v>
      </c>
      <c r="F3" s="31" t="s">
        <v>10</v>
      </c>
      <c r="G3" s="31" t="s">
        <v>20</v>
      </c>
      <c r="H3" s="31"/>
      <c r="I3" s="31"/>
      <c r="J3" s="31"/>
      <c r="K3" s="31" t="s">
        <v>144</v>
      </c>
      <c r="L3" s="31" t="s">
        <v>5</v>
      </c>
      <c r="M3" s="33" t="s">
        <v>4</v>
      </c>
    </row>
    <row r="4" spans="1:13" s="1" customFormat="1" ht="21" customHeight="1" thickBot="1">
      <c r="A4" s="43"/>
      <c r="B4" s="32"/>
      <c r="C4" s="32"/>
      <c r="D4" s="32"/>
      <c r="E4" s="32"/>
      <c r="F4" s="32"/>
      <c r="G4" s="5">
        <v>1</v>
      </c>
      <c r="H4" s="5">
        <v>2</v>
      </c>
      <c r="I4" s="5">
        <v>3</v>
      </c>
      <c r="J4" s="5" t="s">
        <v>7</v>
      </c>
      <c r="K4" s="32"/>
      <c r="L4" s="32"/>
      <c r="M4" s="34"/>
    </row>
    <row r="5" spans="1:13" ht="15">
      <c r="A5" s="35" t="s">
        <v>118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3">
      <c r="A6" s="8" t="s">
        <v>120</v>
      </c>
      <c r="B6" s="8" t="s">
        <v>121</v>
      </c>
      <c r="C6" s="8" t="s">
        <v>122</v>
      </c>
      <c r="D6" s="8" t="str">
        <f>"0,5945"</f>
        <v>0,5945</v>
      </c>
      <c r="E6" s="8" t="s">
        <v>123</v>
      </c>
      <c r="F6" s="8" t="s">
        <v>124</v>
      </c>
      <c r="G6" s="9" t="s">
        <v>31</v>
      </c>
      <c r="H6" s="9" t="s">
        <v>46</v>
      </c>
      <c r="I6" s="10" t="s">
        <v>47</v>
      </c>
      <c r="J6" s="10"/>
      <c r="K6" s="8" t="str">
        <f>"120,0"</f>
        <v>120,0</v>
      </c>
      <c r="L6" s="9" t="str">
        <f>"136,9728"</f>
        <v>136,9728</v>
      </c>
      <c r="M6" s="8" t="s">
        <v>125</v>
      </c>
    </row>
    <row r="8" spans="1:13" ht="15">
      <c r="A8" s="45" t="s">
        <v>146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3">
      <c r="A9" s="8" t="s">
        <v>148</v>
      </c>
      <c r="B9" s="8" t="s">
        <v>149</v>
      </c>
      <c r="C9" s="8" t="s">
        <v>150</v>
      </c>
      <c r="D9" s="8" t="str">
        <f>"0,5308"</f>
        <v>0,5308</v>
      </c>
      <c r="E9" s="8" t="s">
        <v>151</v>
      </c>
      <c r="F9" s="8" t="s">
        <v>152</v>
      </c>
      <c r="G9" s="9" t="s">
        <v>51</v>
      </c>
      <c r="H9" s="9" t="s">
        <v>153</v>
      </c>
      <c r="I9" s="9" t="s">
        <v>154</v>
      </c>
      <c r="J9" s="9" t="s">
        <v>155</v>
      </c>
      <c r="K9" s="8" t="str">
        <f>"222,5"</f>
        <v>222,5</v>
      </c>
      <c r="L9" s="9" t="str">
        <f>"118,1030"</f>
        <v>118,1030</v>
      </c>
      <c r="M9" s="8" t="s">
        <v>38</v>
      </c>
    </row>
    <row r="11" spans="1:13" ht="15">
      <c r="E11" s="6" t="s">
        <v>11</v>
      </c>
      <c r="F11" s="29" t="s">
        <v>523</v>
      </c>
    </row>
    <row r="12" spans="1:13" ht="15">
      <c r="E12" s="6" t="s">
        <v>12</v>
      </c>
      <c r="F12" s="29" t="s">
        <v>527</v>
      </c>
    </row>
    <row r="13" spans="1:13" ht="15">
      <c r="E13" s="6" t="s">
        <v>13</v>
      </c>
      <c r="F13" s="29" t="s">
        <v>524</v>
      </c>
    </row>
    <row r="14" spans="1:13" ht="15">
      <c r="E14" s="6" t="s">
        <v>14</v>
      </c>
      <c r="F14" s="29" t="s">
        <v>525</v>
      </c>
    </row>
    <row r="15" spans="1:13" ht="15">
      <c r="E15" s="6" t="s">
        <v>14</v>
      </c>
      <c r="F15" s="29" t="s">
        <v>526</v>
      </c>
    </row>
    <row r="16" spans="1:13" ht="15">
      <c r="E16" s="6"/>
    </row>
    <row r="17" spans="1:5" ht="15">
      <c r="E17" s="6"/>
    </row>
    <row r="19" spans="1:5" ht="18">
      <c r="A19" s="7" t="s">
        <v>16</v>
      </c>
      <c r="B19" s="7"/>
    </row>
    <row r="20" spans="1:5" ht="15">
      <c r="A20" s="11" t="s">
        <v>52</v>
      </c>
      <c r="B20" s="11"/>
    </row>
    <row r="21" spans="1:5" ht="14.25">
      <c r="A21" s="13"/>
      <c r="B21" s="14" t="s">
        <v>78</v>
      </c>
    </row>
    <row r="22" spans="1:5" ht="15">
      <c r="A22" s="15" t="s">
        <v>54</v>
      </c>
      <c r="B22" s="15" t="s">
        <v>55</v>
      </c>
      <c r="C22" s="15" t="s">
        <v>56</v>
      </c>
      <c r="D22" s="15" t="s">
        <v>57</v>
      </c>
      <c r="E22" s="15" t="s">
        <v>58</v>
      </c>
    </row>
    <row r="23" spans="1:5">
      <c r="A23" s="12" t="s">
        <v>147</v>
      </c>
      <c r="B23" s="4" t="s">
        <v>78</v>
      </c>
      <c r="C23" s="4" t="s">
        <v>156</v>
      </c>
      <c r="D23" s="4" t="s">
        <v>154</v>
      </c>
      <c r="E23" s="16" t="s">
        <v>157</v>
      </c>
    </row>
    <row r="25" spans="1:5" ht="14.25">
      <c r="A25" s="13"/>
      <c r="B25" s="14" t="s">
        <v>53</v>
      </c>
    </row>
    <row r="26" spans="1:5" ht="15">
      <c r="A26" s="15" t="s">
        <v>54</v>
      </c>
      <c r="B26" s="15" t="s">
        <v>55</v>
      </c>
      <c r="C26" s="15" t="s">
        <v>56</v>
      </c>
      <c r="D26" s="15" t="s">
        <v>57</v>
      </c>
      <c r="E26" s="15" t="s">
        <v>58</v>
      </c>
    </row>
    <row r="27" spans="1:5">
      <c r="A27" s="12" t="s">
        <v>119</v>
      </c>
      <c r="B27" s="4" t="s">
        <v>135</v>
      </c>
      <c r="C27" s="4" t="s">
        <v>136</v>
      </c>
      <c r="D27" s="4" t="s">
        <v>46</v>
      </c>
      <c r="E27" s="16" t="s">
        <v>137</v>
      </c>
    </row>
    <row r="32" spans="1:5" ht="18">
      <c r="A32" s="7" t="s">
        <v>81</v>
      </c>
      <c r="B32" s="7"/>
    </row>
    <row r="33" spans="1:3" ht="15">
      <c r="A33" s="15" t="s">
        <v>82</v>
      </c>
      <c r="B33" s="15" t="s">
        <v>83</v>
      </c>
      <c r="C33" s="15" t="s">
        <v>84</v>
      </c>
    </row>
    <row r="34" spans="1:3">
      <c r="A34" s="4" t="s">
        <v>151</v>
      </c>
      <c r="B34" s="4" t="s">
        <v>85</v>
      </c>
      <c r="C34" s="4" t="s">
        <v>158</v>
      </c>
    </row>
    <row r="35" spans="1:3">
      <c r="A35" s="4" t="s">
        <v>123</v>
      </c>
      <c r="B35" s="4" t="s">
        <v>85</v>
      </c>
      <c r="C35" s="4" t="s">
        <v>143</v>
      </c>
    </row>
  </sheetData>
  <mergeCells count="13">
    <mergeCell ref="A5:L5"/>
    <mergeCell ref="A8:L8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40"/>
  <sheetViews>
    <sheetView workbookViewId="0">
      <selection activeCell="E19" sqref="E19"/>
    </sheetView>
  </sheetViews>
  <sheetFormatPr defaultRowHeight="12.75"/>
  <cols>
    <col min="1" max="1" width="31.85546875" style="4" bestFit="1" customWidth="1"/>
    <col min="2" max="2" width="28.5703125" style="4" bestFit="1" customWidth="1"/>
    <col min="3" max="3" width="16.85546875" style="4" bestFit="1" customWidth="1"/>
    <col min="4" max="4" width="9.28515625" style="4" bestFit="1" customWidth="1"/>
    <col min="5" max="5" width="22.7109375" style="4" bestFit="1" customWidth="1"/>
    <col min="6" max="6" width="20.85546875" style="4" bestFit="1" customWidth="1"/>
    <col min="7" max="9" width="5.5703125" style="3" bestFit="1" customWidth="1"/>
    <col min="10" max="10" width="4.85546875" style="3" bestFit="1" customWidth="1"/>
    <col min="11" max="11" width="7.85546875" style="4" bestFit="1" customWidth="1"/>
    <col min="12" max="12" width="8.5703125" style="3" bestFit="1" customWidth="1"/>
    <col min="13" max="13" width="20.5703125" style="4" bestFit="1" customWidth="1"/>
    <col min="14" max="16384" width="9.140625" style="3"/>
  </cols>
  <sheetData>
    <row r="1" spans="1:13" s="2" customFormat="1" ht="29.1" customHeight="1">
      <c r="A1" s="36" t="s">
        <v>110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1:13" s="1" customFormat="1" ht="12.75" customHeight="1">
      <c r="A3" s="42" t="s">
        <v>0</v>
      </c>
      <c r="B3" s="44" t="s">
        <v>8</v>
      </c>
      <c r="C3" s="44" t="s">
        <v>9</v>
      </c>
      <c r="D3" s="31" t="s">
        <v>18</v>
      </c>
      <c r="E3" s="31" t="s">
        <v>6</v>
      </c>
      <c r="F3" s="31" t="s">
        <v>10</v>
      </c>
      <c r="G3" s="31" t="s">
        <v>20</v>
      </c>
      <c r="H3" s="31"/>
      <c r="I3" s="31"/>
      <c r="J3" s="31"/>
      <c r="K3" s="31" t="s">
        <v>144</v>
      </c>
      <c r="L3" s="31" t="s">
        <v>5</v>
      </c>
      <c r="M3" s="33" t="s">
        <v>4</v>
      </c>
    </row>
    <row r="4" spans="1:13" s="1" customFormat="1" ht="21" customHeight="1" thickBot="1">
      <c r="A4" s="43"/>
      <c r="B4" s="32"/>
      <c r="C4" s="32"/>
      <c r="D4" s="32"/>
      <c r="E4" s="32"/>
      <c r="F4" s="32"/>
      <c r="G4" s="5">
        <v>1</v>
      </c>
      <c r="H4" s="5">
        <v>2</v>
      </c>
      <c r="I4" s="5">
        <v>3</v>
      </c>
      <c r="J4" s="5" t="s">
        <v>7</v>
      </c>
      <c r="K4" s="32"/>
      <c r="L4" s="32"/>
      <c r="M4" s="34"/>
    </row>
    <row r="5" spans="1:13" ht="15">
      <c r="A5" s="35" t="s">
        <v>111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3">
      <c r="A6" s="8" t="s">
        <v>113</v>
      </c>
      <c r="B6" s="8" t="s">
        <v>114</v>
      </c>
      <c r="C6" s="8" t="s">
        <v>115</v>
      </c>
      <c r="D6" s="8" t="str">
        <f>"0,6797"</f>
        <v>0,6797</v>
      </c>
      <c r="E6" s="8" t="s">
        <v>72</v>
      </c>
      <c r="F6" s="8" t="s">
        <v>28</v>
      </c>
      <c r="G6" s="9" t="s">
        <v>116</v>
      </c>
      <c r="H6" s="10" t="s">
        <v>117</v>
      </c>
      <c r="I6" s="10" t="s">
        <v>117</v>
      </c>
      <c r="J6" s="10"/>
      <c r="K6" s="8" t="str">
        <f>"117,5"</f>
        <v>117,5</v>
      </c>
      <c r="L6" s="9" t="str">
        <f>"93,6814"</f>
        <v>93,6814</v>
      </c>
      <c r="M6" s="8" t="s">
        <v>38</v>
      </c>
    </row>
    <row r="8" spans="1:13" ht="15">
      <c r="A8" s="45" t="s">
        <v>118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3">
      <c r="A9" s="8" t="s">
        <v>120</v>
      </c>
      <c r="B9" s="8" t="s">
        <v>121</v>
      </c>
      <c r="C9" s="8" t="s">
        <v>122</v>
      </c>
      <c r="D9" s="8" t="str">
        <f>"0,5945"</f>
        <v>0,5945</v>
      </c>
      <c r="E9" s="8" t="s">
        <v>123</v>
      </c>
      <c r="F9" s="8" t="s">
        <v>124</v>
      </c>
      <c r="G9" s="9" t="s">
        <v>31</v>
      </c>
      <c r="H9" s="9" t="s">
        <v>46</v>
      </c>
      <c r="I9" s="10" t="s">
        <v>47</v>
      </c>
      <c r="J9" s="10"/>
      <c r="K9" s="8" t="str">
        <f>"120,0"</f>
        <v>120,0</v>
      </c>
      <c r="L9" s="9" t="str">
        <f>"136,9728"</f>
        <v>136,9728</v>
      </c>
      <c r="M9" s="8" t="s">
        <v>125</v>
      </c>
    </row>
    <row r="11" spans="1:13" ht="15">
      <c r="A11" s="45" t="s">
        <v>98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3">
      <c r="A12" s="8" t="s">
        <v>127</v>
      </c>
      <c r="B12" s="8" t="s">
        <v>128</v>
      </c>
      <c r="C12" s="8" t="s">
        <v>129</v>
      </c>
      <c r="D12" s="8" t="str">
        <f>"0,5404"</f>
        <v>0,5404</v>
      </c>
      <c r="E12" s="8" t="s">
        <v>130</v>
      </c>
      <c r="F12" s="8" t="s">
        <v>28</v>
      </c>
      <c r="G12" s="9" t="s">
        <v>131</v>
      </c>
      <c r="H12" s="10" t="s">
        <v>132</v>
      </c>
      <c r="I12" s="10" t="s">
        <v>132</v>
      </c>
      <c r="J12" s="10"/>
      <c r="K12" s="8" t="str">
        <f>"145,0"</f>
        <v>145,0</v>
      </c>
      <c r="L12" s="9" t="str">
        <f>"78,3652"</f>
        <v>78,3652</v>
      </c>
      <c r="M12" s="8" t="s">
        <v>133</v>
      </c>
    </row>
    <row r="14" spans="1:13" ht="15">
      <c r="E14" s="6" t="s">
        <v>11</v>
      </c>
      <c r="F14" s="29" t="s">
        <v>523</v>
      </c>
    </row>
    <row r="15" spans="1:13" ht="15">
      <c r="E15" s="6" t="s">
        <v>12</v>
      </c>
      <c r="F15" s="29" t="s">
        <v>527</v>
      </c>
    </row>
    <row r="16" spans="1:13" ht="15">
      <c r="E16" s="6" t="s">
        <v>13</v>
      </c>
      <c r="F16" s="29" t="s">
        <v>524</v>
      </c>
    </row>
    <row r="17" spans="1:6" ht="15">
      <c r="E17" s="6" t="s">
        <v>14</v>
      </c>
      <c r="F17" s="29" t="s">
        <v>525</v>
      </c>
    </row>
    <row r="18" spans="1:6" ht="15">
      <c r="E18" s="6" t="s">
        <v>14</v>
      </c>
      <c r="F18" s="29" t="s">
        <v>526</v>
      </c>
    </row>
    <row r="19" spans="1:6" ht="15">
      <c r="E19" s="6"/>
    </row>
    <row r="20" spans="1:6" ht="15">
      <c r="E20" s="6"/>
    </row>
    <row r="22" spans="1:6" ht="18">
      <c r="A22" s="7" t="s">
        <v>16</v>
      </c>
      <c r="B22" s="7"/>
    </row>
    <row r="23" spans="1:6" ht="15">
      <c r="A23" s="11" t="s">
        <v>52</v>
      </c>
      <c r="B23" s="11"/>
    </row>
    <row r="24" spans="1:6" ht="14.25">
      <c r="A24" s="13"/>
      <c r="B24" s="14" t="s">
        <v>78</v>
      </c>
    </row>
    <row r="25" spans="1:6" ht="15">
      <c r="A25" s="15" t="s">
        <v>54</v>
      </c>
      <c r="B25" s="15" t="s">
        <v>55</v>
      </c>
      <c r="C25" s="15" t="s">
        <v>56</v>
      </c>
      <c r="D25" s="15" t="s">
        <v>57</v>
      </c>
      <c r="E25" s="15" t="s">
        <v>58</v>
      </c>
    </row>
    <row r="26" spans="1:6">
      <c r="A26" s="12" t="s">
        <v>126</v>
      </c>
      <c r="B26" s="4" t="s">
        <v>78</v>
      </c>
      <c r="C26" s="4" t="s">
        <v>107</v>
      </c>
      <c r="D26" s="4" t="s">
        <v>131</v>
      </c>
      <c r="E26" s="16" t="s">
        <v>134</v>
      </c>
    </row>
    <row r="28" spans="1:6" ht="14.25">
      <c r="A28" s="13"/>
      <c r="B28" s="14" t="s">
        <v>53</v>
      </c>
    </row>
    <row r="29" spans="1:6" ht="15">
      <c r="A29" s="15" t="s">
        <v>54</v>
      </c>
      <c r="B29" s="15" t="s">
        <v>55</v>
      </c>
      <c r="C29" s="15" t="s">
        <v>56</v>
      </c>
      <c r="D29" s="15" t="s">
        <v>57</v>
      </c>
      <c r="E29" s="15" t="s">
        <v>58</v>
      </c>
    </row>
    <row r="30" spans="1:6">
      <c r="A30" s="12" t="s">
        <v>119</v>
      </c>
      <c r="B30" s="4" t="s">
        <v>135</v>
      </c>
      <c r="C30" s="4" t="s">
        <v>136</v>
      </c>
      <c r="D30" s="4" t="s">
        <v>46</v>
      </c>
      <c r="E30" s="16" t="s">
        <v>137</v>
      </c>
    </row>
    <row r="31" spans="1:6">
      <c r="A31" s="12" t="s">
        <v>112</v>
      </c>
      <c r="B31" s="4" t="s">
        <v>138</v>
      </c>
      <c r="C31" s="4" t="s">
        <v>139</v>
      </c>
      <c r="D31" s="4" t="s">
        <v>116</v>
      </c>
      <c r="E31" s="16" t="s">
        <v>140</v>
      </c>
    </row>
    <row r="36" spans="1:3" ht="18">
      <c r="A36" s="7" t="s">
        <v>81</v>
      </c>
      <c r="B36" s="7"/>
    </row>
    <row r="37" spans="1:3" ht="15">
      <c r="A37" s="15" t="s">
        <v>82</v>
      </c>
      <c r="B37" s="15" t="s">
        <v>83</v>
      </c>
      <c r="C37" s="15" t="s">
        <v>84</v>
      </c>
    </row>
    <row r="38" spans="1:3">
      <c r="A38" s="4" t="s">
        <v>130</v>
      </c>
      <c r="B38" s="4" t="s">
        <v>85</v>
      </c>
      <c r="C38" s="4" t="s">
        <v>141</v>
      </c>
    </row>
    <row r="39" spans="1:3">
      <c r="A39" s="4" t="s">
        <v>72</v>
      </c>
      <c r="B39" s="4" t="s">
        <v>85</v>
      </c>
      <c r="C39" s="4" t="s">
        <v>142</v>
      </c>
    </row>
    <row r="40" spans="1:3">
      <c r="A40" s="4" t="s">
        <v>123</v>
      </c>
      <c r="B40" s="4" t="s">
        <v>85</v>
      </c>
      <c r="C40" s="4" t="s">
        <v>143</v>
      </c>
    </row>
  </sheetData>
  <mergeCells count="14">
    <mergeCell ref="A11:L11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  <mergeCell ref="A5:L5"/>
    <mergeCell ref="A8:L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U20"/>
  <sheetViews>
    <sheetView workbookViewId="0">
      <selection activeCell="E13" sqref="E13"/>
    </sheetView>
  </sheetViews>
  <sheetFormatPr defaultRowHeight="12.75"/>
  <cols>
    <col min="1" max="1" width="26" style="4" bestFit="1" customWidth="1"/>
    <col min="2" max="2" width="26.28515625" style="4" bestFit="1" customWidth="1"/>
    <col min="3" max="3" width="10.5703125" style="4" bestFit="1" customWidth="1"/>
    <col min="4" max="4" width="9.28515625" style="4" bestFit="1" customWidth="1"/>
    <col min="5" max="5" width="22.7109375" style="4" bestFit="1" customWidth="1"/>
    <col min="6" max="6" width="17.28515625" style="4" bestFit="1" customWidth="1"/>
    <col min="7" max="9" width="5.5703125" style="3" bestFit="1" customWidth="1"/>
    <col min="10" max="10" width="4.85546875" style="3" bestFit="1" customWidth="1"/>
    <col min="11" max="13" width="5.5703125" style="3" bestFit="1" customWidth="1"/>
    <col min="14" max="14" width="4.85546875" style="3" bestFit="1" customWidth="1"/>
    <col min="15" max="17" width="5.5703125" style="3" bestFit="1" customWidth="1"/>
    <col min="18" max="18" width="4.85546875" style="3" bestFit="1" customWidth="1"/>
    <col min="19" max="19" width="7.85546875" style="4" bestFit="1" customWidth="1"/>
    <col min="20" max="20" width="8.5703125" style="3" bestFit="1" customWidth="1"/>
    <col min="21" max="21" width="8.85546875" style="4" bestFit="1" customWidth="1"/>
    <col min="22" max="16384" width="9.140625" style="3"/>
  </cols>
  <sheetData>
    <row r="1" spans="1:21" s="2" customFormat="1" ht="29.1" customHeight="1">
      <c r="A1" s="36" t="s">
        <v>97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8"/>
    </row>
    <row r="2" spans="1:21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/>
    </row>
    <row r="3" spans="1:21" s="1" customFormat="1" ht="12.75" customHeight="1">
      <c r="A3" s="42" t="s">
        <v>0</v>
      </c>
      <c r="B3" s="44" t="s">
        <v>8</v>
      </c>
      <c r="C3" s="44" t="s">
        <v>9</v>
      </c>
      <c r="D3" s="31" t="s">
        <v>18</v>
      </c>
      <c r="E3" s="31" t="s">
        <v>6</v>
      </c>
      <c r="F3" s="31" t="s">
        <v>10</v>
      </c>
      <c r="G3" s="31" t="s">
        <v>19</v>
      </c>
      <c r="H3" s="31"/>
      <c r="I3" s="31"/>
      <c r="J3" s="31"/>
      <c r="K3" s="31" t="s">
        <v>20</v>
      </c>
      <c r="L3" s="31"/>
      <c r="M3" s="31"/>
      <c r="N3" s="31"/>
      <c r="O3" s="31" t="s">
        <v>21</v>
      </c>
      <c r="P3" s="31"/>
      <c r="Q3" s="31"/>
      <c r="R3" s="31"/>
      <c r="S3" s="31" t="s">
        <v>3</v>
      </c>
      <c r="T3" s="31" t="s">
        <v>5</v>
      </c>
      <c r="U3" s="33" t="s">
        <v>4</v>
      </c>
    </row>
    <row r="4" spans="1:21" s="1" customFormat="1" ht="21" customHeight="1" thickBot="1">
      <c r="A4" s="43"/>
      <c r="B4" s="32"/>
      <c r="C4" s="32"/>
      <c r="D4" s="32"/>
      <c r="E4" s="32"/>
      <c r="F4" s="32"/>
      <c r="G4" s="5">
        <v>1</v>
      </c>
      <c r="H4" s="5">
        <v>2</v>
      </c>
      <c r="I4" s="5">
        <v>3</v>
      </c>
      <c r="J4" s="5" t="s">
        <v>7</v>
      </c>
      <c r="K4" s="5">
        <v>1</v>
      </c>
      <c r="L4" s="5">
        <v>2</v>
      </c>
      <c r="M4" s="5">
        <v>3</v>
      </c>
      <c r="N4" s="5" t="s">
        <v>7</v>
      </c>
      <c r="O4" s="5">
        <v>1</v>
      </c>
      <c r="P4" s="5">
        <v>2</v>
      </c>
      <c r="Q4" s="5">
        <v>3</v>
      </c>
      <c r="R4" s="5" t="s">
        <v>7</v>
      </c>
      <c r="S4" s="32"/>
      <c r="T4" s="32"/>
      <c r="U4" s="34"/>
    </row>
    <row r="5" spans="1:21" ht="15">
      <c r="A5" s="35" t="s">
        <v>98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1:21">
      <c r="A6" s="8" t="s">
        <v>100</v>
      </c>
      <c r="B6" s="8" t="s">
        <v>101</v>
      </c>
      <c r="C6" s="8" t="s">
        <v>102</v>
      </c>
      <c r="D6" s="8" t="str">
        <f>"0,5515"</f>
        <v>0,5515</v>
      </c>
      <c r="E6" s="8" t="s">
        <v>27</v>
      </c>
      <c r="F6" s="8" t="s">
        <v>28</v>
      </c>
      <c r="G6" s="9" t="s">
        <v>73</v>
      </c>
      <c r="H6" s="9" t="s">
        <v>103</v>
      </c>
      <c r="I6" s="9" t="s">
        <v>104</v>
      </c>
      <c r="J6" s="10"/>
      <c r="K6" s="9" t="s">
        <v>105</v>
      </c>
      <c r="L6" s="9" t="s">
        <v>94</v>
      </c>
      <c r="M6" s="10" t="s">
        <v>106</v>
      </c>
      <c r="N6" s="10"/>
      <c r="O6" s="9" t="s">
        <v>103</v>
      </c>
      <c r="P6" s="9" t="s">
        <v>104</v>
      </c>
      <c r="Q6" s="9" t="s">
        <v>105</v>
      </c>
      <c r="R6" s="10"/>
      <c r="S6" s="8" t="str">
        <f>"790,0"</f>
        <v>790,0</v>
      </c>
      <c r="T6" s="9" t="str">
        <f>"435,6850"</f>
        <v>435,6850</v>
      </c>
      <c r="U6" s="8" t="s">
        <v>38</v>
      </c>
    </row>
    <row r="8" spans="1:21" ht="15">
      <c r="E8" s="6" t="s">
        <v>11</v>
      </c>
      <c r="F8" s="29" t="s">
        <v>523</v>
      </c>
    </row>
    <row r="9" spans="1:21" ht="15">
      <c r="E9" s="6" t="s">
        <v>12</v>
      </c>
      <c r="F9" s="29" t="s">
        <v>527</v>
      </c>
    </row>
    <row r="10" spans="1:21" ht="15">
      <c r="E10" s="6" t="s">
        <v>13</v>
      </c>
      <c r="F10" s="29" t="s">
        <v>524</v>
      </c>
    </row>
    <row r="11" spans="1:21" ht="15">
      <c r="E11" s="6" t="s">
        <v>14</v>
      </c>
      <c r="F11" s="29" t="s">
        <v>525</v>
      </c>
    </row>
    <row r="12" spans="1:21" ht="15">
      <c r="E12" s="6" t="s">
        <v>14</v>
      </c>
      <c r="F12" s="29" t="s">
        <v>526</v>
      </c>
    </row>
    <row r="13" spans="1:21" ht="15">
      <c r="E13" s="6"/>
    </row>
    <row r="14" spans="1:21" ht="15">
      <c r="E14" s="6"/>
    </row>
    <row r="16" spans="1:21" ht="18">
      <c r="A16" s="7" t="s">
        <v>16</v>
      </c>
      <c r="B16" s="7"/>
    </row>
    <row r="17" spans="1:5" ht="15">
      <c r="A17" s="11" t="s">
        <v>52</v>
      </c>
      <c r="B17" s="11"/>
    </row>
    <row r="18" spans="1:5" ht="14.25">
      <c r="A18" s="13"/>
      <c r="B18" s="14" t="s">
        <v>78</v>
      </c>
    </row>
    <row r="19" spans="1:5" ht="15">
      <c r="A19" s="15" t="s">
        <v>54</v>
      </c>
      <c r="B19" s="15" t="s">
        <v>55</v>
      </c>
      <c r="C19" s="15" t="s">
        <v>56</v>
      </c>
      <c r="D19" s="15" t="s">
        <v>57</v>
      </c>
      <c r="E19" s="15" t="s">
        <v>58</v>
      </c>
    </row>
    <row r="20" spans="1:5">
      <c r="A20" s="12" t="s">
        <v>99</v>
      </c>
      <c r="B20" s="4" t="s">
        <v>78</v>
      </c>
      <c r="C20" s="4" t="s">
        <v>107</v>
      </c>
      <c r="D20" s="4" t="s">
        <v>108</v>
      </c>
      <c r="E20" s="16" t="s">
        <v>109</v>
      </c>
    </row>
  </sheetData>
  <mergeCells count="14">
    <mergeCell ref="S3:S4"/>
    <mergeCell ref="T3:T4"/>
    <mergeCell ref="U3:U4"/>
    <mergeCell ref="A5:T5"/>
    <mergeCell ref="A1:U2"/>
    <mergeCell ref="A3:A4"/>
    <mergeCell ref="B3:B4"/>
    <mergeCell ref="C3:C4"/>
    <mergeCell ref="D3:D4"/>
    <mergeCell ref="E3:E4"/>
    <mergeCell ref="F3:F4"/>
    <mergeCell ref="G3:J3"/>
    <mergeCell ref="K3:N3"/>
    <mergeCell ref="O3:R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U20"/>
  <sheetViews>
    <sheetView workbookViewId="0">
      <selection activeCell="E13" sqref="E13"/>
    </sheetView>
  </sheetViews>
  <sheetFormatPr defaultRowHeight="12.75"/>
  <cols>
    <col min="1" max="1" width="26" style="4" bestFit="1" customWidth="1"/>
    <col min="2" max="2" width="26.28515625" style="4" bestFit="1" customWidth="1"/>
    <col min="3" max="3" width="10.5703125" style="4" bestFit="1" customWidth="1"/>
    <col min="4" max="4" width="9.28515625" style="4" bestFit="1" customWidth="1"/>
    <col min="5" max="5" width="22.7109375" style="4" bestFit="1" customWidth="1"/>
    <col min="6" max="6" width="17.28515625" style="4" bestFit="1" customWidth="1"/>
    <col min="7" max="9" width="5.5703125" style="3" bestFit="1" customWidth="1"/>
    <col min="10" max="10" width="4.85546875" style="3" bestFit="1" customWidth="1"/>
    <col min="11" max="13" width="5.5703125" style="3" bestFit="1" customWidth="1"/>
    <col min="14" max="14" width="4.85546875" style="3" bestFit="1" customWidth="1"/>
    <col min="15" max="17" width="5.5703125" style="3" bestFit="1" customWidth="1"/>
    <col min="18" max="18" width="4.85546875" style="3" bestFit="1" customWidth="1"/>
    <col min="19" max="19" width="7.85546875" style="4" bestFit="1" customWidth="1"/>
    <col min="20" max="20" width="8.5703125" style="3" bestFit="1" customWidth="1"/>
    <col min="21" max="21" width="8.85546875" style="4" bestFit="1" customWidth="1"/>
    <col min="22" max="16384" width="9.140625" style="3"/>
  </cols>
  <sheetData>
    <row r="1" spans="1:21" s="2" customFormat="1" ht="29.1" customHeight="1">
      <c r="A1" s="36" t="s">
        <v>87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8"/>
    </row>
    <row r="2" spans="1:21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/>
    </row>
    <row r="3" spans="1:21" s="1" customFormat="1" ht="12.75" customHeight="1">
      <c r="A3" s="42" t="s">
        <v>0</v>
      </c>
      <c r="B3" s="44" t="s">
        <v>8</v>
      </c>
      <c r="C3" s="44" t="s">
        <v>9</v>
      </c>
      <c r="D3" s="31" t="s">
        <v>18</v>
      </c>
      <c r="E3" s="31" t="s">
        <v>6</v>
      </c>
      <c r="F3" s="31" t="s">
        <v>10</v>
      </c>
      <c r="G3" s="31" t="s">
        <v>19</v>
      </c>
      <c r="H3" s="31"/>
      <c r="I3" s="31"/>
      <c r="J3" s="31"/>
      <c r="K3" s="31" t="s">
        <v>20</v>
      </c>
      <c r="L3" s="31"/>
      <c r="M3" s="31"/>
      <c r="N3" s="31"/>
      <c r="O3" s="31" t="s">
        <v>21</v>
      </c>
      <c r="P3" s="31"/>
      <c r="Q3" s="31"/>
      <c r="R3" s="31"/>
      <c r="S3" s="31" t="s">
        <v>3</v>
      </c>
      <c r="T3" s="31" t="s">
        <v>5</v>
      </c>
      <c r="U3" s="33" t="s">
        <v>4</v>
      </c>
    </row>
    <row r="4" spans="1:21" s="1" customFormat="1" ht="21" customHeight="1" thickBot="1">
      <c r="A4" s="43"/>
      <c r="B4" s="32"/>
      <c r="C4" s="32"/>
      <c r="D4" s="32"/>
      <c r="E4" s="32"/>
      <c r="F4" s="32"/>
      <c r="G4" s="5">
        <v>1</v>
      </c>
      <c r="H4" s="5">
        <v>2</v>
      </c>
      <c r="I4" s="5">
        <v>3</v>
      </c>
      <c r="J4" s="5" t="s">
        <v>7</v>
      </c>
      <c r="K4" s="5">
        <v>1</v>
      </c>
      <c r="L4" s="5">
        <v>2</v>
      </c>
      <c r="M4" s="5">
        <v>3</v>
      </c>
      <c r="N4" s="5" t="s">
        <v>7</v>
      </c>
      <c r="O4" s="5">
        <v>1</v>
      </c>
      <c r="P4" s="5">
        <v>2</v>
      </c>
      <c r="Q4" s="5">
        <v>3</v>
      </c>
      <c r="R4" s="5" t="s">
        <v>7</v>
      </c>
      <c r="S4" s="32"/>
      <c r="T4" s="32"/>
      <c r="U4" s="34"/>
    </row>
    <row r="5" spans="1:21" ht="15">
      <c r="A5" s="35" t="s">
        <v>39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1:21">
      <c r="A6" s="8" t="s">
        <v>89</v>
      </c>
      <c r="B6" s="8" t="s">
        <v>90</v>
      </c>
      <c r="C6" s="8" t="s">
        <v>91</v>
      </c>
      <c r="D6" s="8" t="str">
        <f>"0,5555"</f>
        <v>0,5555</v>
      </c>
      <c r="E6" s="8" t="s">
        <v>27</v>
      </c>
      <c r="F6" s="8" t="s">
        <v>28</v>
      </c>
      <c r="G6" s="9" t="s">
        <v>73</v>
      </c>
      <c r="H6" s="10" t="s">
        <v>92</v>
      </c>
      <c r="I6" s="10" t="s">
        <v>92</v>
      </c>
      <c r="J6" s="10"/>
      <c r="K6" s="10" t="s">
        <v>45</v>
      </c>
      <c r="L6" s="10" t="s">
        <v>45</v>
      </c>
      <c r="M6" s="9" t="s">
        <v>45</v>
      </c>
      <c r="N6" s="10"/>
      <c r="O6" s="9" t="s">
        <v>93</v>
      </c>
      <c r="P6" s="10" t="s">
        <v>94</v>
      </c>
      <c r="Q6" s="10" t="s">
        <v>94</v>
      </c>
      <c r="R6" s="10"/>
      <c r="S6" s="8" t="str">
        <f>"720,0"</f>
        <v>720,0</v>
      </c>
      <c r="T6" s="9" t="str">
        <f>"399,9600"</f>
        <v>399,9600</v>
      </c>
      <c r="U6" s="8" t="s">
        <v>38</v>
      </c>
    </row>
    <row r="8" spans="1:21" ht="15">
      <c r="E8" s="6" t="s">
        <v>11</v>
      </c>
      <c r="F8" s="29" t="s">
        <v>523</v>
      </c>
    </row>
    <row r="9" spans="1:21" ht="15">
      <c r="E9" s="6" t="s">
        <v>12</v>
      </c>
      <c r="F9" s="29" t="s">
        <v>527</v>
      </c>
    </row>
    <row r="10" spans="1:21" ht="15">
      <c r="E10" s="6" t="s">
        <v>13</v>
      </c>
      <c r="F10" s="29" t="s">
        <v>524</v>
      </c>
    </row>
    <row r="11" spans="1:21" ht="15">
      <c r="E11" s="6" t="s">
        <v>14</v>
      </c>
      <c r="F11" s="29" t="s">
        <v>525</v>
      </c>
    </row>
    <row r="12" spans="1:21" ht="15">
      <c r="E12" s="6" t="s">
        <v>14</v>
      </c>
      <c r="F12" s="29" t="s">
        <v>526</v>
      </c>
    </row>
    <row r="13" spans="1:21" ht="15">
      <c r="E13" s="6"/>
    </row>
    <row r="14" spans="1:21" ht="15">
      <c r="E14" s="6"/>
    </row>
    <row r="16" spans="1:21" ht="18">
      <c r="A16" s="7" t="s">
        <v>16</v>
      </c>
      <c r="B16" s="7"/>
    </row>
    <row r="17" spans="1:5" ht="15">
      <c r="A17" s="11" t="s">
        <v>52</v>
      </c>
      <c r="B17" s="11"/>
    </row>
    <row r="18" spans="1:5" ht="14.25">
      <c r="A18" s="13"/>
      <c r="B18" s="14" t="s">
        <v>78</v>
      </c>
    </row>
    <row r="19" spans="1:5" ht="15">
      <c r="A19" s="15" t="s">
        <v>54</v>
      </c>
      <c r="B19" s="15" t="s">
        <v>55</v>
      </c>
      <c r="C19" s="15" t="s">
        <v>56</v>
      </c>
      <c r="D19" s="15" t="s">
        <v>57</v>
      </c>
      <c r="E19" s="15" t="s">
        <v>58</v>
      </c>
    </row>
    <row r="20" spans="1:5">
      <c r="A20" s="12" t="s">
        <v>88</v>
      </c>
      <c r="B20" s="4" t="s">
        <v>78</v>
      </c>
      <c r="C20" s="4" t="s">
        <v>64</v>
      </c>
      <c r="D20" s="4" t="s">
        <v>95</v>
      </c>
      <c r="E20" s="16" t="s">
        <v>96</v>
      </c>
    </row>
  </sheetData>
  <mergeCells count="14">
    <mergeCell ref="S3:S4"/>
    <mergeCell ref="T3:T4"/>
    <mergeCell ref="U3:U4"/>
    <mergeCell ref="A5:T5"/>
    <mergeCell ref="A1:U2"/>
    <mergeCell ref="A3:A4"/>
    <mergeCell ref="B3:B4"/>
    <mergeCell ref="C3:C4"/>
    <mergeCell ref="D3:D4"/>
    <mergeCell ref="E3:E4"/>
    <mergeCell ref="F3:F4"/>
    <mergeCell ref="G3:J3"/>
    <mergeCell ref="K3:N3"/>
    <mergeCell ref="O3:R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U27"/>
  <sheetViews>
    <sheetView workbookViewId="0">
      <selection activeCell="E13" sqref="E13"/>
    </sheetView>
  </sheetViews>
  <sheetFormatPr defaultRowHeight="12.75"/>
  <cols>
    <col min="1" max="1" width="31.85546875" style="4" bestFit="1" customWidth="1"/>
    <col min="2" max="2" width="26.28515625" style="4" bestFit="1" customWidth="1"/>
    <col min="3" max="3" width="16.42578125" style="4" bestFit="1" customWidth="1"/>
    <col min="4" max="4" width="9.28515625" style="4" bestFit="1" customWidth="1"/>
    <col min="5" max="5" width="22.7109375" style="4" bestFit="1" customWidth="1"/>
    <col min="6" max="6" width="17.28515625" style="4" bestFit="1" customWidth="1"/>
    <col min="7" max="9" width="5.5703125" style="3" bestFit="1" customWidth="1"/>
    <col min="10" max="10" width="4.85546875" style="3" bestFit="1" customWidth="1"/>
    <col min="11" max="13" width="5.5703125" style="3" bestFit="1" customWidth="1"/>
    <col min="14" max="14" width="4.85546875" style="3" bestFit="1" customWidth="1"/>
    <col min="15" max="16" width="5.5703125" style="3" bestFit="1" customWidth="1"/>
    <col min="17" max="17" width="2.140625" style="3" bestFit="1" customWidth="1"/>
    <col min="18" max="18" width="4.85546875" style="3" bestFit="1" customWidth="1"/>
    <col min="19" max="19" width="7.85546875" style="4" bestFit="1" customWidth="1"/>
    <col min="20" max="20" width="8.5703125" style="3" bestFit="1" customWidth="1"/>
    <col min="21" max="21" width="8.85546875" style="4" bestFit="1" customWidth="1"/>
    <col min="22" max="16384" width="9.140625" style="3"/>
  </cols>
  <sheetData>
    <row r="1" spans="1:21" s="2" customFormat="1" ht="29.1" customHeight="1">
      <c r="A1" s="36" t="s">
        <v>67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8"/>
    </row>
    <row r="2" spans="1:21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/>
    </row>
    <row r="3" spans="1:21" s="1" customFormat="1" ht="12.75" customHeight="1">
      <c r="A3" s="42" t="s">
        <v>0</v>
      </c>
      <c r="B3" s="44" t="s">
        <v>8</v>
      </c>
      <c r="C3" s="44" t="s">
        <v>9</v>
      </c>
      <c r="D3" s="31" t="s">
        <v>18</v>
      </c>
      <c r="E3" s="31" t="s">
        <v>6</v>
      </c>
      <c r="F3" s="31" t="s">
        <v>10</v>
      </c>
      <c r="G3" s="31" t="s">
        <v>19</v>
      </c>
      <c r="H3" s="31"/>
      <c r="I3" s="31"/>
      <c r="J3" s="31"/>
      <c r="K3" s="31" t="s">
        <v>20</v>
      </c>
      <c r="L3" s="31"/>
      <c r="M3" s="31"/>
      <c r="N3" s="31"/>
      <c r="O3" s="31" t="s">
        <v>21</v>
      </c>
      <c r="P3" s="31"/>
      <c r="Q3" s="31"/>
      <c r="R3" s="31"/>
      <c r="S3" s="31" t="s">
        <v>3</v>
      </c>
      <c r="T3" s="31" t="s">
        <v>5</v>
      </c>
      <c r="U3" s="33" t="s">
        <v>4</v>
      </c>
    </row>
    <row r="4" spans="1:21" s="1" customFormat="1" ht="21" customHeight="1" thickBot="1">
      <c r="A4" s="43"/>
      <c r="B4" s="32"/>
      <c r="C4" s="32"/>
      <c r="D4" s="32"/>
      <c r="E4" s="32"/>
      <c r="F4" s="32"/>
      <c r="G4" s="5">
        <v>1</v>
      </c>
      <c r="H4" s="5">
        <v>2</v>
      </c>
      <c r="I4" s="5">
        <v>3</v>
      </c>
      <c r="J4" s="5" t="s">
        <v>7</v>
      </c>
      <c r="K4" s="5">
        <v>1</v>
      </c>
      <c r="L4" s="5">
        <v>2</v>
      </c>
      <c r="M4" s="5">
        <v>3</v>
      </c>
      <c r="N4" s="5" t="s">
        <v>7</v>
      </c>
      <c r="O4" s="5">
        <v>1</v>
      </c>
      <c r="P4" s="5">
        <v>2</v>
      </c>
      <c r="Q4" s="5">
        <v>3</v>
      </c>
      <c r="R4" s="5" t="s">
        <v>7</v>
      </c>
      <c r="S4" s="32"/>
      <c r="T4" s="32"/>
      <c r="U4" s="34"/>
    </row>
    <row r="5" spans="1:21" ht="15">
      <c r="A5" s="35" t="s">
        <v>39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1:21">
      <c r="A6" s="8" t="s">
        <v>69</v>
      </c>
      <c r="B6" s="8" t="s">
        <v>70</v>
      </c>
      <c r="C6" s="8" t="s">
        <v>71</v>
      </c>
      <c r="D6" s="8" t="str">
        <f>"0,5598"</f>
        <v>0,5598</v>
      </c>
      <c r="E6" s="8" t="s">
        <v>72</v>
      </c>
      <c r="F6" s="8" t="s">
        <v>28</v>
      </c>
      <c r="G6" s="9" t="s">
        <v>45</v>
      </c>
      <c r="H6" s="9" t="s">
        <v>73</v>
      </c>
      <c r="I6" s="10" t="s">
        <v>74</v>
      </c>
      <c r="J6" s="10"/>
      <c r="K6" s="9" t="s">
        <v>75</v>
      </c>
      <c r="L6" s="9" t="s">
        <v>36</v>
      </c>
      <c r="M6" s="9" t="s">
        <v>37</v>
      </c>
      <c r="N6" s="10"/>
      <c r="O6" s="9" t="s">
        <v>76</v>
      </c>
      <c r="P6" s="9" t="s">
        <v>77</v>
      </c>
      <c r="Q6" s="10"/>
      <c r="R6" s="10"/>
      <c r="S6" s="8" t="str">
        <f>"690,0"</f>
        <v>690,0</v>
      </c>
      <c r="T6" s="9" t="str">
        <f>"386,2620"</f>
        <v>386,2620</v>
      </c>
      <c r="U6" s="8" t="s">
        <v>38</v>
      </c>
    </row>
    <row r="8" spans="1:21" ht="15">
      <c r="E8" s="6" t="s">
        <v>11</v>
      </c>
      <c r="F8" s="29" t="s">
        <v>523</v>
      </c>
    </row>
    <row r="9" spans="1:21" ht="15">
      <c r="E9" s="6" t="s">
        <v>12</v>
      </c>
      <c r="F9" s="29" t="s">
        <v>527</v>
      </c>
    </row>
    <row r="10" spans="1:21" ht="15">
      <c r="E10" s="6" t="s">
        <v>13</v>
      </c>
      <c r="F10" s="29" t="s">
        <v>524</v>
      </c>
    </row>
    <row r="11" spans="1:21" ht="15">
      <c r="E11" s="6" t="s">
        <v>14</v>
      </c>
      <c r="F11" s="29" t="s">
        <v>525</v>
      </c>
    </row>
    <row r="12" spans="1:21" ht="15">
      <c r="E12" s="6" t="s">
        <v>14</v>
      </c>
      <c r="F12" s="29" t="s">
        <v>526</v>
      </c>
    </row>
    <row r="13" spans="1:21" ht="15">
      <c r="E13" s="6"/>
    </row>
    <row r="14" spans="1:21" ht="15">
      <c r="E14" s="6"/>
    </row>
    <row r="16" spans="1:21" ht="18">
      <c r="A16" s="7" t="s">
        <v>16</v>
      </c>
      <c r="B16" s="7"/>
    </row>
    <row r="17" spans="1:5" ht="15">
      <c r="A17" s="11" t="s">
        <v>52</v>
      </c>
      <c r="B17" s="11"/>
    </row>
    <row r="18" spans="1:5" ht="14.25">
      <c r="A18" s="13"/>
      <c r="B18" s="14" t="s">
        <v>78</v>
      </c>
    </row>
    <row r="19" spans="1:5" ht="15">
      <c r="A19" s="15" t="s">
        <v>54</v>
      </c>
      <c r="B19" s="15" t="s">
        <v>55</v>
      </c>
      <c r="C19" s="15" t="s">
        <v>56</v>
      </c>
      <c r="D19" s="15" t="s">
        <v>57</v>
      </c>
      <c r="E19" s="15" t="s">
        <v>58</v>
      </c>
    </row>
    <row r="20" spans="1:5">
      <c r="A20" s="12" t="s">
        <v>68</v>
      </c>
      <c r="B20" s="4" t="s">
        <v>78</v>
      </c>
      <c r="C20" s="4" t="s">
        <v>64</v>
      </c>
      <c r="D20" s="4" t="s">
        <v>79</v>
      </c>
      <c r="E20" s="16" t="s">
        <v>80</v>
      </c>
    </row>
    <row r="25" spans="1:5" ht="18">
      <c r="A25" s="7" t="s">
        <v>81</v>
      </c>
      <c r="B25" s="7"/>
    </row>
    <row r="26" spans="1:5" ht="15">
      <c r="A26" s="15" t="s">
        <v>82</v>
      </c>
      <c r="B26" s="15" t="s">
        <v>83</v>
      </c>
      <c r="C26" s="15" t="s">
        <v>84</v>
      </c>
    </row>
    <row r="27" spans="1:5">
      <c r="A27" s="4" t="s">
        <v>72</v>
      </c>
      <c r="B27" s="4" t="s">
        <v>85</v>
      </c>
      <c r="C27" s="4" t="s">
        <v>86</v>
      </c>
    </row>
  </sheetData>
  <mergeCells count="14">
    <mergeCell ref="S3:S4"/>
    <mergeCell ref="T3:T4"/>
    <mergeCell ref="U3:U4"/>
    <mergeCell ref="A5:T5"/>
    <mergeCell ref="A1:U2"/>
    <mergeCell ref="A3:A4"/>
    <mergeCell ref="B3:B4"/>
    <mergeCell ref="C3:C4"/>
    <mergeCell ref="D3:D4"/>
    <mergeCell ref="E3:E4"/>
    <mergeCell ref="F3:F4"/>
    <mergeCell ref="G3:J3"/>
    <mergeCell ref="K3:N3"/>
    <mergeCell ref="O3:R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U24"/>
  <sheetViews>
    <sheetView workbookViewId="0">
      <selection activeCell="E16" sqref="E16"/>
    </sheetView>
  </sheetViews>
  <sheetFormatPr defaultRowHeight="12.75"/>
  <cols>
    <col min="1" max="1" width="26" style="4" bestFit="1" customWidth="1"/>
    <col min="2" max="2" width="28.5703125" style="4" bestFit="1" customWidth="1"/>
    <col min="3" max="3" width="10.5703125" style="4" bestFit="1" customWidth="1"/>
    <col min="4" max="4" width="9.28515625" style="4" bestFit="1" customWidth="1"/>
    <col min="5" max="5" width="22.7109375" style="4" bestFit="1" customWidth="1"/>
    <col min="6" max="6" width="17.28515625" style="4" bestFit="1" customWidth="1"/>
    <col min="7" max="9" width="5.5703125" style="3" bestFit="1" customWidth="1"/>
    <col min="10" max="10" width="4.85546875" style="3" bestFit="1" customWidth="1"/>
    <col min="11" max="13" width="5.5703125" style="3" bestFit="1" customWidth="1"/>
    <col min="14" max="14" width="4.85546875" style="3" bestFit="1" customWidth="1"/>
    <col min="15" max="17" width="5.5703125" style="3" bestFit="1" customWidth="1"/>
    <col min="18" max="18" width="4.85546875" style="3" bestFit="1" customWidth="1"/>
    <col min="19" max="19" width="7.85546875" style="4" bestFit="1" customWidth="1"/>
    <col min="20" max="20" width="8.5703125" style="3" bestFit="1" customWidth="1"/>
    <col min="21" max="21" width="8.85546875" style="4" bestFit="1" customWidth="1"/>
    <col min="22" max="16384" width="9.140625" style="3"/>
  </cols>
  <sheetData>
    <row r="1" spans="1:21" s="2" customFormat="1" ht="29.1" customHeight="1">
      <c r="A1" s="36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8"/>
    </row>
    <row r="2" spans="1:21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/>
    </row>
    <row r="3" spans="1:21" s="1" customFormat="1" ht="12.75" customHeight="1">
      <c r="A3" s="42" t="s">
        <v>0</v>
      </c>
      <c r="B3" s="44" t="s">
        <v>8</v>
      </c>
      <c r="C3" s="44" t="s">
        <v>9</v>
      </c>
      <c r="D3" s="31" t="s">
        <v>18</v>
      </c>
      <c r="E3" s="31" t="s">
        <v>6</v>
      </c>
      <c r="F3" s="31" t="s">
        <v>10</v>
      </c>
      <c r="G3" s="31" t="s">
        <v>19</v>
      </c>
      <c r="H3" s="31"/>
      <c r="I3" s="31"/>
      <c r="J3" s="31"/>
      <c r="K3" s="31" t="s">
        <v>20</v>
      </c>
      <c r="L3" s="31"/>
      <c r="M3" s="31"/>
      <c r="N3" s="31"/>
      <c r="O3" s="31" t="s">
        <v>21</v>
      </c>
      <c r="P3" s="31"/>
      <c r="Q3" s="31"/>
      <c r="R3" s="31"/>
      <c r="S3" s="31" t="s">
        <v>3</v>
      </c>
      <c r="T3" s="31" t="s">
        <v>5</v>
      </c>
      <c r="U3" s="33" t="s">
        <v>4</v>
      </c>
    </row>
    <row r="4" spans="1:21" s="1" customFormat="1" ht="21" customHeight="1" thickBot="1">
      <c r="A4" s="43"/>
      <c r="B4" s="32"/>
      <c r="C4" s="32"/>
      <c r="D4" s="32"/>
      <c r="E4" s="32"/>
      <c r="F4" s="32"/>
      <c r="G4" s="5">
        <v>1</v>
      </c>
      <c r="H4" s="5">
        <v>2</v>
      </c>
      <c r="I4" s="5">
        <v>3</v>
      </c>
      <c r="J4" s="5" t="s">
        <v>7</v>
      </c>
      <c r="K4" s="5">
        <v>1</v>
      </c>
      <c r="L4" s="5">
        <v>2</v>
      </c>
      <c r="M4" s="5">
        <v>3</v>
      </c>
      <c r="N4" s="5" t="s">
        <v>7</v>
      </c>
      <c r="O4" s="5">
        <v>1</v>
      </c>
      <c r="P4" s="5">
        <v>2</v>
      </c>
      <c r="Q4" s="5">
        <v>3</v>
      </c>
      <c r="R4" s="5" t="s">
        <v>7</v>
      </c>
      <c r="S4" s="32"/>
      <c r="T4" s="32"/>
      <c r="U4" s="34"/>
    </row>
    <row r="5" spans="1:21" ht="15">
      <c r="A5" s="35" t="s">
        <v>22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1:21">
      <c r="A6" s="8" t="s">
        <v>24</v>
      </c>
      <c r="B6" s="8" t="s">
        <v>25</v>
      </c>
      <c r="C6" s="8" t="s">
        <v>26</v>
      </c>
      <c r="D6" s="8" t="str">
        <f>"0,7377"</f>
        <v>0,7377</v>
      </c>
      <c r="E6" s="8" t="s">
        <v>27</v>
      </c>
      <c r="F6" s="8" t="s">
        <v>28</v>
      </c>
      <c r="G6" s="9" t="s">
        <v>29</v>
      </c>
      <c r="H6" s="10" t="s">
        <v>30</v>
      </c>
      <c r="I6" s="10" t="s">
        <v>31</v>
      </c>
      <c r="J6" s="10"/>
      <c r="K6" s="9" t="s">
        <v>32</v>
      </c>
      <c r="L6" s="9" t="s">
        <v>33</v>
      </c>
      <c r="M6" s="9" t="s">
        <v>34</v>
      </c>
      <c r="N6" s="10"/>
      <c r="O6" s="9" t="s">
        <v>35</v>
      </c>
      <c r="P6" s="9" t="s">
        <v>36</v>
      </c>
      <c r="Q6" s="9" t="s">
        <v>37</v>
      </c>
      <c r="R6" s="10"/>
      <c r="S6" s="8" t="str">
        <f>"362,5"</f>
        <v>362,5</v>
      </c>
      <c r="T6" s="9" t="str">
        <f>"556,7606"</f>
        <v>556,7606</v>
      </c>
      <c r="U6" s="8" t="s">
        <v>38</v>
      </c>
    </row>
    <row r="8" spans="1:21" ht="15">
      <c r="A8" s="45" t="s">
        <v>39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1">
      <c r="A9" s="8" t="s">
        <v>41</v>
      </c>
      <c r="B9" s="8" t="s">
        <v>42</v>
      </c>
      <c r="C9" s="8" t="s">
        <v>43</v>
      </c>
      <c r="D9" s="8" t="str">
        <f>"0,5578"</f>
        <v>0,5578</v>
      </c>
      <c r="E9" s="8" t="s">
        <v>27</v>
      </c>
      <c r="F9" s="8" t="s">
        <v>28</v>
      </c>
      <c r="G9" s="10" t="s">
        <v>44</v>
      </c>
      <c r="H9" s="9" t="s">
        <v>44</v>
      </c>
      <c r="I9" s="10" t="s">
        <v>45</v>
      </c>
      <c r="J9" s="10"/>
      <c r="K9" s="9" t="s">
        <v>46</v>
      </c>
      <c r="L9" s="9" t="s">
        <v>47</v>
      </c>
      <c r="M9" s="9" t="s">
        <v>48</v>
      </c>
      <c r="N9" s="10"/>
      <c r="O9" s="9" t="s">
        <v>49</v>
      </c>
      <c r="P9" s="9" t="s">
        <v>50</v>
      </c>
      <c r="Q9" s="10" t="s">
        <v>51</v>
      </c>
      <c r="R9" s="10"/>
      <c r="S9" s="8" t="str">
        <f>"547,5"</f>
        <v>547,5</v>
      </c>
      <c r="T9" s="9" t="str">
        <f>"306,3117"</f>
        <v>306,3117</v>
      </c>
      <c r="U9" s="8" t="s">
        <v>38</v>
      </c>
    </row>
    <row r="11" spans="1:21" ht="15">
      <c r="E11" s="6" t="s">
        <v>11</v>
      </c>
      <c r="F11" s="29" t="s">
        <v>523</v>
      </c>
    </row>
    <row r="12" spans="1:21" ht="15">
      <c r="E12" s="6" t="s">
        <v>12</v>
      </c>
      <c r="F12" s="29" t="s">
        <v>527</v>
      </c>
    </row>
    <row r="13" spans="1:21" ht="15">
      <c r="E13" s="6" t="s">
        <v>13</v>
      </c>
      <c r="F13" s="29" t="s">
        <v>524</v>
      </c>
    </row>
    <row r="14" spans="1:21" ht="15">
      <c r="E14" s="6" t="s">
        <v>14</v>
      </c>
      <c r="F14" s="29" t="s">
        <v>525</v>
      </c>
    </row>
    <row r="15" spans="1:21" ht="15">
      <c r="E15" s="6" t="s">
        <v>14</v>
      </c>
      <c r="F15" s="29" t="s">
        <v>526</v>
      </c>
    </row>
    <row r="16" spans="1:21" ht="15">
      <c r="E16" s="6"/>
    </row>
    <row r="17" spans="1:5" ht="15">
      <c r="E17" s="6"/>
    </row>
    <row r="19" spans="1:5" ht="18">
      <c r="A19" s="7" t="s">
        <v>16</v>
      </c>
      <c r="B19" s="7"/>
    </row>
    <row r="20" spans="1:5" ht="15">
      <c r="A20" s="11" t="s">
        <v>52</v>
      </c>
      <c r="B20" s="11"/>
    </row>
    <row r="21" spans="1:5" ht="14.25">
      <c r="A21" s="13"/>
      <c r="B21" s="14" t="s">
        <v>53</v>
      </c>
    </row>
    <row r="22" spans="1:5" ht="15">
      <c r="A22" s="15" t="s">
        <v>54</v>
      </c>
      <c r="B22" s="15" t="s">
        <v>55</v>
      </c>
      <c r="C22" s="15" t="s">
        <v>56</v>
      </c>
      <c r="D22" s="15" t="s">
        <v>57</v>
      </c>
      <c r="E22" s="15" t="s">
        <v>58</v>
      </c>
    </row>
    <row r="23" spans="1:5">
      <c r="A23" s="12" t="s">
        <v>23</v>
      </c>
      <c r="B23" s="4" t="s">
        <v>59</v>
      </c>
      <c r="C23" s="4" t="s">
        <v>60</v>
      </c>
      <c r="D23" s="4" t="s">
        <v>61</v>
      </c>
      <c r="E23" s="16" t="s">
        <v>62</v>
      </c>
    </row>
    <row r="24" spans="1:5">
      <c r="A24" s="12" t="s">
        <v>40</v>
      </c>
      <c r="B24" s="4" t="s">
        <v>63</v>
      </c>
      <c r="C24" s="4" t="s">
        <v>64</v>
      </c>
      <c r="D24" s="4" t="s">
        <v>65</v>
      </c>
      <c r="E24" s="16" t="s">
        <v>66</v>
      </c>
    </row>
  </sheetData>
  <mergeCells count="15">
    <mergeCell ref="A5:T5"/>
    <mergeCell ref="A8:T8"/>
    <mergeCell ref="A1:U2"/>
    <mergeCell ref="A3:A4"/>
    <mergeCell ref="B3:B4"/>
    <mergeCell ref="C3:C4"/>
    <mergeCell ref="D3:D4"/>
    <mergeCell ref="E3:E4"/>
    <mergeCell ref="F3:F4"/>
    <mergeCell ref="G3:J3"/>
    <mergeCell ref="K3:N3"/>
    <mergeCell ref="O3:R3"/>
    <mergeCell ref="S3:S4"/>
    <mergeCell ref="T3:T4"/>
    <mergeCell ref="U3:U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E13" sqref="E13"/>
    </sheetView>
  </sheetViews>
  <sheetFormatPr defaultRowHeight="12.75"/>
  <cols>
    <col min="1" max="1" width="26" style="4" bestFit="1" customWidth="1"/>
    <col min="2" max="2" width="26.28515625" style="4" bestFit="1" customWidth="1"/>
    <col min="3" max="4" width="10.5703125" style="4" bestFit="1" customWidth="1"/>
    <col min="5" max="5" width="22.7109375" style="4" bestFit="1" customWidth="1"/>
    <col min="6" max="6" width="30.42578125" style="4" bestFit="1" customWidth="1"/>
    <col min="7" max="7" width="5.5703125" style="3" bestFit="1" customWidth="1"/>
    <col min="8" max="8" width="4.5703125" style="28" bestFit="1" customWidth="1"/>
    <col min="9" max="9" width="7.85546875" style="4" bestFit="1" customWidth="1"/>
    <col min="10" max="10" width="7.5703125" style="3" bestFit="1" customWidth="1"/>
    <col min="11" max="11" width="8.85546875" style="4" bestFit="1" customWidth="1"/>
    <col min="12" max="16384" width="9.140625" style="3"/>
  </cols>
  <sheetData>
    <row r="1" spans="1:11" s="2" customFormat="1" ht="29.1" customHeight="1">
      <c r="A1" s="36" t="s">
        <v>511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1" s="1" customFormat="1" ht="12.75" customHeight="1">
      <c r="A3" s="42" t="s">
        <v>0</v>
      </c>
      <c r="B3" s="44" t="s">
        <v>8</v>
      </c>
      <c r="C3" s="44" t="s">
        <v>9</v>
      </c>
      <c r="D3" s="31" t="s">
        <v>492</v>
      </c>
      <c r="E3" s="31" t="s">
        <v>6</v>
      </c>
      <c r="F3" s="31" t="s">
        <v>10</v>
      </c>
      <c r="G3" s="31" t="s">
        <v>493</v>
      </c>
      <c r="H3" s="31"/>
      <c r="I3" s="31" t="s">
        <v>507</v>
      </c>
      <c r="J3" s="31" t="s">
        <v>5</v>
      </c>
      <c r="K3" s="33" t="s">
        <v>4</v>
      </c>
    </row>
    <row r="4" spans="1:11" s="1" customFormat="1" ht="21" customHeight="1" thickBot="1">
      <c r="A4" s="43"/>
      <c r="B4" s="32"/>
      <c r="C4" s="32"/>
      <c r="D4" s="32"/>
      <c r="E4" s="32"/>
      <c r="F4" s="32"/>
      <c r="G4" s="5" t="s">
        <v>505</v>
      </c>
      <c r="H4" s="26" t="s">
        <v>506</v>
      </c>
      <c r="I4" s="32"/>
      <c r="J4" s="32"/>
      <c r="K4" s="34"/>
    </row>
    <row r="5" spans="1:11" ht="15">
      <c r="A5" s="35" t="s">
        <v>494</v>
      </c>
      <c r="B5" s="35"/>
      <c r="C5" s="35"/>
      <c r="D5" s="35"/>
      <c r="E5" s="35"/>
      <c r="F5" s="35"/>
      <c r="G5" s="35"/>
      <c r="H5" s="35"/>
      <c r="I5" s="35"/>
      <c r="J5" s="35"/>
    </row>
    <row r="6" spans="1:11">
      <c r="A6" s="8" t="s">
        <v>253</v>
      </c>
      <c r="B6" s="8" t="s">
        <v>254</v>
      </c>
      <c r="C6" s="8" t="s">
        <v>255</v>
      </c>
      <c r="D6" s="8" t="str">
        <f>"1,0000"</f>
        <v>1,0000</v>
      </c>
      <c r="E6" s="8" t="s">
        <v>27</v>
      </c>
      <c r="F6" s="8" t="s">
        <v>256</v>
      </c>
      <c r="G6" s="9" t="s">
        <v>47</v>
      </c>
      <c r="H6" s="27" t="s">
        <v>512</v>
      </c>
      <c r="I6" s="8" t="str">
        <f>"2125,0"</f>
        <v>2125,0</v>
      </c>
      <c r="J6" s="9" t="str">
        <f>"24,0656"</f>
        <v>24,0656</v>
      </c>
      <c r="K6" s="8" t="s">
        <v>38</v>
      </c>
    </row>
    <row r="8" spans="1:11" ht="15">
      <c r="E8" s="6" t="s">
        <v>11</v>
      </c>
      <c r="F8" s="29" t="s">
        <v>523</v>
      </c>
    </row>
    <row r="9" spans="1:11" ht="15">
      <c r="E9" s="6" t="s">
        <v>12</v>
      </c>
      <c r="F9" s="29" t="s">
        <v>527</v>
      </c>
    </row>
    <row r="10" spans="1:11" ht="15">
      <c r="E10" s="6" t="s">
        <v>13</v>
      </c>
      <c r="F10" s="29" t="s">
        <v>524</v>
      </c>
    </row>
    <row r="11" spans="1:11" ht="15">
      <c r="E11" s="6" t="s">
        <v>14</v>
      </c>
      <c r="F11" s="29" t="s">
        <v>525</v>
      </c>
    </row>
    <row r="12" spans="1:11" ht="15">
      <c r="E12" s="6" t="s">
        <v>14</v>
      </c>
      <c r="F12" s="29" t="s">
        <v>526</v>
      </c>
    </row>
    <row r="13" spans="1:11" ht="15">
      <c r="E13" s="6"/>
    </row>
    <row r="14" spans="1:11" ht="15">
      <c r="E14" s="6"/>
    </row>
    <row r="16" spans="1:11" ht="18">
      <c r="A16" s="7" t="s">
        <v>16</v>
      </c>
      <c r="B16" s="7"/>
    </row>
    <row r="17" spans="1:5" ht="15">
      <c r="A17" s="11" t="s">
        <v>52</v>
      </c>
      <c r="B17" s="11"/>
    </row>
    <row r="18" spans="1:5" ht="14.25">
      <c r="A18" s="13"/>
      <c r="B18" s="14" t="s">
        <v>78</v>
      </c>
    </row>
    <row r="19" spans="1:5" ht="15">
      <c r="A19" s="15" t="s">
        <v>54</v>
      </c>
      <c r="B19" s="15" t="s">
        <v>55</v>
      </c>
      <c r="C19" s="15" t="s">
        <v>56</v>
      </c>
      <c r="D19" s="15" t="s">
        <v>57</v>
      </c>
      <c r="E19" s="15" t="s">
        <v>501</v>
      </c>
    </row>
    <row r="20" spans="1:5">
      <c r="A20" s="12" t="s">
        <v>252</v>
      </c>
      <c r="B20" s="4" t="s">
        <v>78</v>
      </c>
      <c r="C20" s="4" t="s">
        <v>502</v>
      </c>
      <c r="D20" s="4" t="s">
        <v>513</v>
      </c>
      <c r="E20" s="16" t="s">
        <v>514</v>
      </c>
    </row>
  </sheetData>
  <mergeCells count="12">
    <mergeCell ref="I3:I4"/>
    <mergeCell ref="J3:J4"/>
    <mergeCell ref="K3:K4"/>
    <mergeCell ref="A5:J5"/>
    <mergeCell ref="A1:K2"/>
    <mergeCell ref="A3:A4"/>
    <mergeCell ref="B3:B4"/>
    <mergeCell ref="C3:C4"/>
    <mergeCell ref="D3:D4"/>
    <mergeCell ref="E3:E4"/>
    <mergeCell ref="F3:F4"/>
    <mergeCell ref="G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E13" sqref="E13"/>
    </sheetView>
  </sheetViews>
  <sheetFormatPr defaultRowHeight="12.75"/>
  <cols>
    <col min="1" max="1" width="26" style="4" bestFit="1" customWidth="1"/>
    <col min="2" max="2" width="26.28515625" style="4" bestFit="1" customWidth="1"/>
    <col min="3" max="4" width="10.5703125" style="4" bestFit="1" customWidth="1"/>
    <col min="5" max="5" width="22.7109375" style="4" bestFit="1" customWidth="1"/>
    <col min="6" max="6" width="17.28515625" style="4" bestFit="1" customWidth="1"/>
    <col min="7" max="7" width="4.5703125" style="3" bestFit="1" customWidth="1"/>
    <col min="8" max="8" width="4.5703125" style="28" bestFit="1" customWidth="1"/>
    <col min="9" max="9" width="7.85546875" style="4" bestFit="1" customWidth="1"/>
    <col min="10" max="10" width="7.5703125" style="3" bestFit="1" customWidth="1"/>
    <col min="11" max="11" width="13.140625" style="4" bestFit="1" customWidth="1"/>
    <col min="12" max="16384" width="9.140625" style="3"/>
  </cols>
  <sheetData>
    <row r="1" spans="1:11" s="2" customFormat="1" ht="29.1" customHeight="1">
      <c r="A1" s="36" t="s">
        <v>508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1" s="1" customFormat="1" ht="12.75" customHeight="1">
      <c r="A3" s="42" t="s">
        <v>0</v>
      </c>
      <c r="B3" s="44" t="s">
        <v>8</v>
      </c>
      <c r="C3" s="44" t="s">
        <v>9</v>
      </c>
      <c r="D3" s="31" t="s">
        <v>492</v>
      </c>
      <c r="E3" s="31" t="s">
        <v>6</v>
      </c>
      <c r="F3" s="31" t="s">
        <v>10</v>
      </c>
      <c r="G3" s="31" t="s">
        <v>493</v>
      </c>
      <c r="H3" s="31"/>
      <c r="I3" s="31" t="s">
        <v>507</v>
      </c>
      <c r="J3" s="31" t="s">
        <v>5</v>
      </c>
      <c r="K3" s="33" t="s">
        <v>4</v>
      </c>
    </row>
    <row r="4" spans="1:11" s="1" customFormat="1" ht="21" customHeight="1" thickBot="1">
      <c r="A4" s="43"/>
      <c r="B4" s="32"/>
      <c r="C4" s="32"/>
      <c r="D4" s="32"/>
      <c r="E4" s="32"/>
      <c r="F4" s="32"/>
      <c r="G4" s="5" t="s">
        <v>505</v>
      </c>
      <c r="H4" s="26" t="s">
        <v>506</v>
      </c>
      <c r="I4" s="32"/>
      <c r="J4" s="32"/>
      <c r="K4" s="34"/>
    </row>
    <row r="5" spans="1:11" ht="15">
      <c r="A5" s="35" t="s">
        <v>494</v>
      </c>
      <c r="B5" s="35"/>
      <c r="C5" s="35"/>
      <c r="D5" s="35"/>
      <c r="E5" s="35"/>
      <c r="F5" s="35"/>
      <c r="G5" s="35"/>
      <c r="H5" s="35"/>
      <c r="I5" s="35"/>
      <c r="J5" s="35"/>
    </row>
    <row r="6" spans="1:11">
      <c r="A6" s="8" t="s">
        <v>454</v>
      </c>
      <c r="B6" s="8" t="s">
        <v>455</v>
      </c>
      <c r="C6" s="8" t="s">
        <v>456</v>
      </c>
      <c r="D6" s="8" t="str">
        <f>"1,0000"</f>
        <v>1,0000</v>
      </c>
      <c r="E6" s="8" t="s">
        <v>27</v>
      </c>
      <c r="F6" s="8" t="s">
        <v>28</v>
      </c>
      <c r="G6" s="9" t="s">
        <v>177</v>
      </c>
      <c r="H6" s="27" t="s">
        <v>386</v>
      </c>
      <c r="I6" s="8" t="str">
        <f>"1875,0"</f>
        <v>1875,0</v>
      </c>
      <c r="J6" s="9" t="str">
        <f>"22,9638"</f>
        <v>22,9638</v>
      </c>
      <c r="K6" s="8" t="s">
        <v>457</v>
      </c>
    </row>
    <row r="8" spans="1:11" ht="15">
      <c r="E8" s="6" t="s">
        <v>11</v>
      </c>
      <c r="F8" s="29" t="s">
        <v>523</v>
      </c>
    </row>
    <row r="9" spans="1:11" ht="15">
      <c r="E9" s="6" t="s">
        <v>12</v>
      </c>
      <c r="F9" s="29" t="s">
        <v>527</v>
      </c>
    </row>
    <row r="10" spans="1:11" ht="15">
      <c r="E10" s="6" t="s">
        <v>13</v>
      </c>
      <c r="F10" s="29" t="s">
        <v>524</v>
      </c>
    </row>
    <row r="11" spans="1:11" ht="15">
      <c r="E11" s="6" t="s">
        <v>14</v>
      </c>
      <c r="F11" s="29" t="s">
        <v>525</v>
      </c>
    </row>
    <row r="12" spans="1:11" ht="15">
      <c r="E12" s="6" t="s">
        <v>14</v>
      </c>
      <c r="F12" s="29" t="s">
        <v>526</v>
      </c>
    </row>
    <row r="13" spans="1:11" ht="15">
      <c r="E13" s="6"/>
    </row>
    <row r="14" spans="1:11" ht="15">
      <c r="E14" s="6"/>
    </row>
    <row r="16" spans="1:11" ht="18">
      <c r="A16" s="7" t="s">
        <v>16</v>
      </c>
      <c r="B16" s="7"/>
    </row>
    <row r="17" spans="1:5" ht="15">
      <c r="A17" s="11" t="s">
        <v>52</v>
      </c>
      <c r="B17" s="11"/>
    </row>
    <row r="18" spans="1:5" ht="14.25">
      <c r="A18" s="13"/>
      <c r="B18" s="14" t="s">
        <v>78</v>
      </c>
    </row>
    <row r="19" spans="1:5" ht="15">
      <c r="A19" s="15" t="s">
        <v>54</v>
      </c>
      <c r="B19" s="15" t="s">
        <v>55</v>
      </c>
      <c r="C19" s="15" t="s">
        <v>56</v>
      </c>
      <c r="D19" s="15" t="s">
        <v>57</v>
      </c>
      <c r="E19" s="15" t="s">
        <v>501</v>
      </c>
    </row>
    <row r="20" spans="1:5">
      <c r="A20" s="12" t="s">
        <v>453</v>
      </c>
      <c r="B20" s="4" t="s">
        <v>78</v>
      </c>
      <c r="C20" s="4" t="s">
        <v>502</v>
      </c>
      <c r="D20" s="4" t="s">
        <v>509</v>
      </c>
      <c r="E20" s="16" t="s">
        <v>510</v>
      </c>
    </row>
  </sheetData>
  <mergeCells count="12">
    <mergeCell ref="I3:I4"/>
    <mergeCell ref="J3:J4"/>
    <mergeCell ref="K3:K4"/>
    <mergeCell ref="A5:J5"/>
    <mergeCell ref="A1:K2"/>
    <mergeCell ref="A3:A4"/>
    <mergeCell ref="B3:B4"/>
    <mergeCell ref="C3:C4"/>
    <mergeCell ref="D3:D4"/>
    <mergeCell ref="E3:E4"/>
    <mergeCell ref="F3:F4"/>
    <mergeCell ref="G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E13" sqref="E13"/>
    </sheetView>
  </sheetViews>
  <sheetFormatPr defaultRowHeight="12.75"/>
  <cols>
    <col min="1" max="1" width="26" style="4" bestFit="1" customWidth="1"/>
    <col min="2" max="2" width="26.28515625" style="4" bestFit="1" customWidth="1"/>
    <col min="3" max="4" width="10.5703125" style="4" bestFit="1" customWidth="1"/>
    <col min="5" max="5" width="22.7109375" style="4" bestFit="1" customWidth="1"/>
    <col min="6" max="6" width="17.28515625" style="4" bestFit="1" customWidth="1"/>
    <col min="7" max="7" width="4.5703125" style="3" bestFit="1" customWidth="1"/>
    <col min="8" max="8" width="4.5703125" style="28" bestFit="1" customWidth="1"/>
    <col min="9" max="9" width="7.85546875" style="4" bestFit="1" customWidth="1"/>
    <col min="10" max="10" width="7.5703125" style="3" bestFit="1" customWidth="1"/>
    <col min="11" max="11" width="12.28515625" style="4" bestFit="1" customWidth="1"/>
    <col min="12" max="16384" width="9.140625" style="3"/>
  </cols>
  <sheetData>
    <row r="1" spans="1:11" s="2" customFormat="1" ht="29.1" customHeight="1">
      <c r="A1" s="36" t="s">
        <v>491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1" s="1" customFormat="1" ht="12.75" customHeight="1">
      <c r="A3" s="42" t="s">
        <v>0</v>
      </c>
      <c r="B3" s="44" t="s">
        <v>8</v>
      </c>
      <c r="C3" s="44" t="s">
        <v>9</v>
      </c>
      <c r="D3" s="31" t="s">
        <v>492</v>
      </c>
      <c r="E3" s="31" t="s">
        <v>6</v>
      </c>
      <c r="F3" s="31" t="s">
        <v>10</v>
      </c>
      <c r="G3" s="31" t="s">
        <v>493</v>
      </c>
      <c r="H3" s="31"/>
      <c r="I3" s="31" t="s">
        <v>507</v>
      </c>
      <c r="J3" s="31" t="s">
        <v>5</v>
      </c>
      <c r="K3" s="33" t="s">
        <v>4</v>
      </c>
    </row>
    <row r="4" spans="1:11" s="1" customFormat="1" ht="21" customHeight="1" thickBot="1">
      <c r="A4" s="43"/>
      <c r="B4" s="32"/>
      <c r="C4" s="32"/>
      <c r="D4" s="32"/>
      <c r="E4" s="32"/>
      <c r="F4" s="32"/>
      <c r="G4" s="5" t="s">
        <v>505</v>
      </c>
      <c r="H4" s="26" t="s">
        <v>506</v>
      </c>
      <c r="I4" s="32"/>
      <c r="J4" s="32"/>
      <c r="K4" s="34"/>
    </row>
    <row r="5" spans="1:11" ht="15">
      <c r="A5" s="35" t="s">
        <v>494</v>
      </c>
      <c r="B5" s="35"/>
      <c r="C5" s="35"/>
      <c r="D5" s="35"/>
      <c r="E5" s="35"/>
      <c r="F5" s="35"/>
      <c r="G5" s="35"/>
      <c r="H5" s="35"/>
      <c r="I5" s="35"/>
      <c r="J5" s="35"/>
    </row>
    <row r="6" spans="1:11">
      <c r="A6" s="8" t="s">
        <v>496</v>
      </c>
      <c r="B6" s="8" t="s">
        <v>497</v>
      </c>
      <c r="C6" s="8" t="s">
        <v>498</v>
      </c>
      <c r="D6" s="8" t="str">
        <f>"1,0000"</f>
        <v>1,0000</v>
      </c>
      <c r="E6" s="8" t="s">
        <v>27</v>
      </c>
      <c r="F6" s="8" t="s">
        <v>28</v>
      </c>
      <c r="G6" s="9" t="s">
        <v>345</v>
      </c>
      <c r="H6" s="27" t="s">
        <v>499</v>
      </c>
      <c r="I6" s="8" t="str">
        <f>"3905,0"</f>
        <v>3905,0</v>
      </c>
      <c r="J6" s="9" t="str">
        <f>"48,5093"</f>
        <v>48,5093</v>
      </c>
      <c r="K6" s="8" t="s">
        <v>500</v>
      </c>
    </row>
    <row r="8" spans="1:11" ht="15">
      <c r="E8" s="6" t="s">
        <v>11</v>
      </c>
      <c r="F8" s="29" t="s">
        <v>523</v>
      </c>
    </row>
    <row r="9" spans="1:11" ht="15">
      <c r="E9" s="6" t="s">
        <v>12</v>
      </c>
      <c r="F9" s="29" t="s">
        <v>527</v>
      </c>
    </row>
    <row r="10" spans="1:11" ht="15">
      <c r="E10" s="6" t="s">
        <v>13</v>
      </c>
      <c r="F10" s="29" t="s">
        <v>524</v>
      </c>
    </row>
    <row r="11" spans="1:11" ht="15">
      <c r="E11" s="6" t="s">
        <v>14</v>
      </c>
      <c r="F11" s="29" t="s">
        <v>525</v>
      </c>
    </row>
    <row r="12" spans="1:11" ht="15">
      <c r="E12" s="6" t="s">
        <v>14</v>
      </c>
      <c r="F12" s="29" t="s">
        <v>526</v>
      </c>
    </row>
    <row r="13" spans="1:11" ht="15">
      <c r="E13" s="6"/>
    </row>
    <row r="14" spans="1:11" ht="15">
      <c r="E14" s="6"/>
    </row>
    <row r="16" spans="1:11" ht="18">
      <c r="A16" s="7" t="s">
        <v>16</v>
      </c>
      <c r="B16" s="7"/>
    </row>
    <row r="17" spans="1:5" ht="15">
      <c r="A17" s="11" t="s">
        <v>52</v>
      </c>
      <c r="B17" s="11"/>
    </row>
    <row r="18" spans="1:5" ht="14.25">
      <c r="A18" s="13"/>
      <c r="B18" s="14" t="s">
        <v>78</v>
      </c>
    </row>
    <row r="19" spans="1:5" ht="15">
      <c r="A19" s="15" t="s">
        <v>54</v>
      </c>
      <c r="B19" s="15" t="s">
        <v>55</v>
      </c>
      <c r="C19" s="15" t="s">
        <v>56</v>
      </c>
      <c r="D19" s="15" t="s">
        <v>57</v>
      </c>
      <c r="E19" s="15" t="s">
        <v>501</v>
      </c>
    </row>
    <row r="20" spans="1:5">
      <c r="A20" s="12" t="s">
        <v>495</v>
      </c>
      <c r="B20" s="4" t="s">
        <v>78</v>
      </c>
      <c r="C20" s="4" t="s">
        <v>502</v>
      </c>
      <c r="D20" s="4" t="s">
        <v>503</v>
      </c>
      <c r="E20" s="16" t="s">
        <v>504</v>
      </c>
    </row>
  </sheetData>
  <mergeCells count="12">
    <mergeCell ref="I3:I4"/>
    <mergeCell ref="J3:J4"/>
    <mergeCell ref="K3:K4"/>
    <mergeCell ref="A5:J5"/>
    <mergeCell ref="A1:K2"/>
    <mergeCell ref="A3:A4"/>
    <mergeCell ref="B3:B4"/>
    <mergeCell ref="C3:C4"/>
    <mergeCell ref="D3:D4"/>
    <mergeCell ref="E3:E4"/>
    <mergeCell ref="F3:F4"/>
    <mergeCell ref="G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40"/>
  <sheetViews>
    <sheetView workbookViewId="0">
      <selection activeCell="E19" sqref="E19"/>
    </sheetView>
  </sheetViews>
  <sheetFormatPr defaultRowHeight="12.75"/>
  <cols>
    <col min="1" max="1" width="31.85546875" style="4" bestFit="1" customWidth="1"/>
    <col min="2" max="2" width="26.28515625" style="4" bestFit="1" customWidth="1"/>
    <col min="3" max="3" width="38.7109375" style="4" bestFit="1" customWidth="1"/>
    <col min="4" max="4" width="9.28515625" style="4" bestFit="1" customWidth="1"/>
    <col min="5" max="5" width="22.7109375" style="4" bestFit="1" customWidth="1"/>
    <col min="6" max="6" width="17.28515625" style="4" bestFit="1" customWidth="1"/>
    <col min="7" max="9" width="4.5703125" style="3" bestFit="1" customWidth="1"/>
    <col min="10" max="10" width="4.85546875" style="3" bestFit="1" customWidth="1"/>
    <col min="11" max="13" width="4.5703125" style="3" bestFit="1" customWidth="1"/>
    <col min="14" max="14" width="4.85546875" style="3" bestFit="1" customWidth="1"/>
    <col min="15" max="15" width="7.85546875" style="4" bestFit="1" customWidth="1"/>
    <col min="16" max="16" width="7.5703125" style="3" bestFit="1" customWidth="1"/>
    <col min="17" max="17" width="17.5703125" style="4" bestFit="1" customWidth="1"/>
    <col min="18" max="16384" width="9.140625" style="3"/>
  </cols>
  <sheetData>
    <row r="1" spans="1:17" s="2" customFormat="1" ht="29.1" customHeight="1">
      <c r="A1" s="36" t="s">
        <v>476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</row>
    <row r="2" spans="1:17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spans="1:17" s="1" customFormat="1" ht="12.75" customHeight="1">
      <c r="A3" s="42" t="s">
        <v>0</v>
      </c>
      <c r="B3" s="44" t="s">
        <v>8</v>
      </c>
      <c r="C3" s="44" t="s">
        <v>9</v>
      </c>
      <c r="D3" s="31" t="s">
        <v>18</v>
      </c>
      <c r="E3" s="31" t="s">
        <v>6</v>
      </c>
      <c r="F3" s="31" t="s">
        <v>10</v>
      </c>
      <c r="G3" s="31" t="s">
        <v>477</v>
      </c>
      <c r="H3" s="31"/>
      <c r="I3" s="31"/>
      <c r="J3" s="31"/>
      <c r="K3" s="31" t="s">
        <v>444</v>
      </c>
      <c r="L3" s="31"/>
      <c r="M3" s="31"/>
      <c r="N3" s="31"/>
      <c r="O3" s="31" t="s">
        <v>3</v>
      </c>
      <c r="P3" s="31" t="s">
        <v>5</v>
      </c>
      <c r="Q3" s="33" t="s">
        <v>4</v>
      </c>
    </row>
    <row r="4" spans="1:17" s="1" customFormat="1" ht="21" customHeight="1" thickBot="1">
      <c r="A4" s="43"/>
      <c r="B4" s="32"/>
      <c r="C4" s="32"/>
      <c r="D4" s="32"/>
      <c r="E4" s="32"/>
      <c r="F4" s="32"/>
      <c r="G4" s="5">
        <v>1</v>
      </c>
      <c r="H4" s="5">
        <v>2</v>
      </c>
      <c r="I4" s="5">
        <v>3</v>
      </c>
      <c r="J4" s="5" t="s">
        <v>7</v>
      </c>
      <c r="K4" s="5">
        <v>1</v>
      </c>
      <c r="L4" s="5">
        <v>2</v>
      </c>
      <c r="M4" s="5">
        <v>3</v>
      </c>
      <c r="N4" s="5" t="s">
        <v>7</v>
      </c>
      <c r="O4" s="32"/>
      <c r="P4" s="32"/>
      <c r="Q4" s="34"/>
    </row>
    <row r="5" spans="1:17" ht="15">
      <c r="A5" s="35" t="s">
        <v>287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7">
      <c r="A6" s="8" t="s">
        <v>478</v>
      </c>
      <c r="B6" s="8" t="s">
        <v>320</v>
      </c>
      <c r="C6" s="8" t="s">
        <v>321</v>
      </c>
      <c r="D6" s="8" t="str">
        <f>"0,9013"</f>
        <v>0,9013</v>
      </c>
      <c r="E6" s="8" t="s">
        <v>130</v>
      </c>
      <c r="F6" s="8" t="s">
        <v>28</v>
      </c>
      <c r="G6" s="9" t="s">
        <v>212</v>
      </c>
      <c r="H6" s="9" t="s">
        <v>340</v>
      </c>
      <c r="I6" s="10"/>
      <c r="J6" s="10"/>
      <c r="K6" s="9" t="s">
        <v>386</v>
      </c>
      <c r="L6" s="9" t="s">
        <v>392</v>
      </c>
      <c r="M6" s="10" t="s">
        <v>211</v>
      </c>
      <c r="N6" s="10"/>
      <c r="O6" s="8" t="str">
        <f>"65,0"</f>
        <v>65,0</v>
      </c>
      <c r="P6" s="9" t="str">
        <f>"58,5813"</f>
        <v>58,5813</v>
      </c>
      <c r="Q6" s="8" t="s">
        <v>194</v>
      </c>
    </row>
    <row r="8" spans="1:17" ht="15">
      <c r="A8" s="45" t="s">
        <v>111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7">
      <c r="A9" s="8" t="s">
        <v>480</v>
      </c>
      <c r="B9" s="8" t="s">
        <v>481</v>
      </c>
      <c r="C9" s="8" t="s">
        <v>482</v>
      </c>
      <c r="D9" s="8" t="str">
        <f>"0,6730"</f>
        <v>0,6730</v>
      </c>
      <c r="E9" s="8" t="s">
        <v>130</v>
      </c>
      <c r="F9" s="8" t="s">
        <v>28</v>
      </c>
      <c r="G9" s="10" t="s">
        <v>177</v>
      </c>
      <c r="H9" s="9" t="s">
        <v>177</v>
      </c>
      <c r="I9" s="10" t="s">
        <v>418</v>
      </c>
      <c r="J9" s="10"/>
      <c r="K9" s="9" t="s">
        <v>322</v>
      </c>
      <c r="L9" s="9" t="s">
        <v>345</v>
      </c>
      <c r="M9" s="10"/>
      <c r="N9" s="10"/>
      <c r="O9" s="8" t="str">
        <f>"130,0"</f>
        <v>130,0</v>
      </c>
      <c r="P9" s="9" t="str">
        <f>"87,4900"</f>
        <v>87,4900</v>
      </c>
      <c r="Q9" s="8" t="s">
        <v>194</v>
      </c>
    </row>
    <row r="11" spans="1:17" ht="15">
      <c r="A11" s="45" t="s">
        <v>118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</row>
    <row r="12" spans="1:17">
      <c r="A12" s="8" t="s">
        <v>484</v>
      </c>
      <c r="B12" s="8" t="s">
        <v>485</v>
      </c>
      <c r="C12" s="8" t="s">
        <v>122</v>
      </c>
      <c r="D12" s="8" t="str">
        <f>"0,5945"</f>
        <v>0,5945</v>
      </c>
      <c r="E12" s="8" t="s">
        <v>27</v>
      </c>
      <c r="F12" s="8" t="s">
        <v>28</v>
      </c>
      <c r="G12" s="10" t="s">
        <v>346</v>
      </c>
      <c r="H12" s="10" t="s">
        <v>347</v>
      </c>
      <c r="I12" s="9" t="s">
        <v>347</v>
      </c>
      <c r="J12" s="10"/>
      <c r="K12" s="9" t="s">
        <v>345</v>
      </c>
      <c r="L12" s="9" t="s">
        <v>346</v>
      </c>
      <c r="M12" s="9" t="s">
        <v>347</v>
      </c>
      <c r="N12" s="10"/>
      <c r="O12" s="8" t="str">
        <f>"130,0"</f>
        <v>130,0</v>
      </c>
      <c r="P12" s="9" t="str">
        <f>"77,2850"</f>
        <v>77,2850</v>
      </c>
      <c r="Q12" s="8" t="s">
        <v>486</v>
      </c>
    </row>
    <row r="14" spans="1:17" ht="15">
      <c r="E14" s="6" t="s">
        <v>11</v>
      </c>
      <c r="F14" s="29" t="s">
        <v>523</v>
      </c>
    </row>
    <row r="15" spans="1:17" ht="15">
      <c r="E15" s="6" t="s">
        <v>12</v>
      </c>
      <c r="F15" s="29" t="s">
        <v>527</v>
      </c>
    </row>
    <row r="16" spans="1:17" ht="15">
      <c r="E16" s="6" t="s">
        <v>13</v>
      </c>
      <c r="F16" s="29" t="s">
        <v>524</v>
      </c>
    </row>
    <row r="17" spans="1:6" ht="15">
      <c r="E17" s="6" t="s">
        <v>14</v>
      </c>
      <c r="F17" s="29" t="s">
        <v>525</v>
      </c>
    </row>
    <row r="18" spans="1:6" ht="15">
      <c r="E18" s="6" t="s">
        <v>14</v>
      </c>
      <c r="F18" s="29" t="s">
        <v>526</v>
      </c>
    </row>
    <row r="19" spans="1:6" ht="15">
      <c r="E19" s="6"/>
    </row>
    <row r="20" spans="1:6" ht="15">
      <c r="E20" s="6"/>
    </row>
    <row r="22" spans="1:6" ht="18">
      <c r="A22" s="7" t="s">
        <v>16</v>
      </c>
      <c r="B22" s="7"/>
    </row>
    <row r="23" spans="1:6" ht="15">
      <c r="A23" s="11" t="s">
        <v>167</v>
      </c>
      <c r="B23" s="11"/>
    </row>
    <row r="24" spans="1:6" ht="14.25">
      <c r="A24" s="13"/>
      <c r="B24" s="14" t="s">
        <v>78</v>
      </c>
    </row>
    <row r="25" spans="1:6" ht="15">
      <c r="A25" s="15" t="s">
        <v>54</v>
      </c>
      <c r="B25" s="15" t="s">
        <v>55</v>
      </c>
      <c r="C25" s="15" t="s">
        <v>56</v>
      </c>
      <c r="D25" s="15" t="s">
        <v>57</v>
      </c>
      <c r="E25" s="15" t="s">
        <v>58</v>
      </c>
    </row>
    <row r="26" spans="1:6">
      <c r="A26" s="12" t="s">
        <v>318</v>
      </c>
      <c r="B26" s="4" t="s">
        <v>78</v>
      </c>
      <c r="C26" s="4" t="s">
        <v>296</v>
      </c>
      <c r="D26" s="4" t="s">
        <v>347</v>
      </c>
      <c r="E26" s="16" t="s">
        <v>487</v>
      </c>
    </row>
    <row r="29" spans="1:6" ht="15">
      <c r="A29" s="11" t="s">
        <v>52</v>
      </c>
      <c r="B29" s="11"/>
    </row>
    <row r="30" spans="1:6" ht="14.25">
      <c r="A30" s="13"/>
      <c r="B30" s="14" t="s">
        <v>78</v>
      </c>
    </row>
    <row r="31" spans="1:6" ht="15">
      <c r="A31" s="15" t="s">
        <v>54</v>
      </c>
      <c r="B31" s="15" t="s">
        <v>55</v>
      </c>
      <c r="C31" s="15" t="s">
        <v>56</v>
      </c>
      <c r="D31" s="15" t="s">
        <v>57</v>
      </c>
      <c r="E31" s="15" t="s">
        <v>58</v>
      </c>
    </row>
    <row r="32" spans="1:6">
      <c r="A32" s="12" t="s">
        <v>479</v>
      </c>
      <c r="B32" s="4" t="s">
        <v>78</v>
      </c>
      <c r="C32" s="4" t="s">
        <v>139</v>
      </c>
      <c r="D32" s="4" t="s">
        <v>285</v>
      </c>
      <c r="E32" s="16" t="s">
        <v>488</v>
      </c>
    </row>
    <row r="33" spans="1:5">
      <c r="A33" s="12" t="s">
        <v>483</v>
      </c>
      <c r="B33" s="4" t="s">
        <v>78</v>
      </c>
      <c r="C33" s="4" t="s">
        <v>136</v>
      </c>
      <c r="D33" s="4" t="s">
        <v>285</v>
      </c>
      <c r="E33" s="16" t="s">
        <v>489</v>
      </c>
    </row>
    <row r="38" spans="1:5" ht="18">
      <c r="A38" s="7" t="s">
        <v>81</v>
      </c>
      <c r="B38" s="7"/>
    </row>
    <row r="39" spans="1:5" ht="15">
      <c r="A39" s="15" t="s">
        <v>82</v>
      </c>
      <c r="B39" s="15" t="s">
        <v>83</v>
      </c>
      <c r="C39" s="15" t="s">
        <v>84</v>
      </c>
    </row>
    <row r="40" spans="1:5">
      <c r="A40" s="4" t="s">
        <v>130</v>
      </c>
      <c r="B40" s="4" t="s">
        <v>315</v>
      </c>
      <c r="C40" s="4" t="s">
        <v>490</v>
      </c>
    </row>
  </sheetData>
  <mergeCells count="15">
    <mergeCell ref="A11:P11"/>
    <mergeCell ref="A1:Q2"/>
    <mergeCell ref="A3:A4"/>
    <mergeCell ref="B3:B4"/>
    <mergeCell ref="C3:C4"/>
    <mergeCell ref="D3:D4"/>
    <mergeCell ref="E3:E4"/>
    <mergeCell ref="F3:F4"/>
    <mergeCell ref="G3:J3"/>
    <mergeCell ref="K3:N3"/>
    <mergeCell ref="O3:O4"/>
    <mergeCell ref="P3:P4"/>
    <mergeCell ref="Q3:Q4"/>
    <mergeCell ref="A5:P5"/>
    <mergeCell ref="A8:P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7"/>
  <sheetViews>
    <sheetView workbookViewId="0">
      <selection activeCell="E13" sqref="E13"/>
    </sheetView>
  </sheetViews>
  <sheetFormatPr defaultRowHeight="12.75"/>
  <cols>
    <col min="1" max="1" width="31.85546875" style="4" bestFit="1" customWidth="1"/>
    <col min="2" max="2" width="26.28515625" style="4" bestFit="1" customWidth="1"/>
    <col min="3" max="3" width="21" style="4" bestFit="1" customWidth="1"/>
    <col min="4" max="4" width="9.28515625" style="4" bestFit="1" customWidth="1"/>
    <col min="5" max="5" width="22.7109375" style="4" bestFit="1" customWidth="1"/>
    <col min="6" max="6" width="29.85546875" style="4" bestFit="1" customWidth="1"/>
    <col min="7" max="9" width="4.5703125" style="3" bestFit="1" customWidth="1"/>
    <col min="10" max="10" width="4.85546875" style="3" bestFit="1" customWidth="1"/>
    <col min="11" max="11" width="7.85546875" style="4" bestFit="1" customWidth="1"/>
    <col min="12" max="12" width="7.5703125" style="3" bestFit="1" customWidth="1"/>
    <col min="13" max="13" width="8.85546875" style="4" bestFit="1" customWidth="1"/>
    <col min="14" max="16384" width="9.140625" style="3"/>
  </cols>
  <sheetData>
    <row r="1" spans="1:13" s="2" customFormat="1" ht="29.1" customHeight="1">
      <c r="A1" s="36" t="s">
        <v>474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1:13" s="1" customFormat="1" ht="12.75" customHeight="1">
      <c r="A3" s="42" t="s">
        <v>0</v>
      </c>
      <c r="B3" s="44" t="s">
        <v>8</v>
      </c>
      <c r="C3" s="44" t="s">
        <v>9</v>
      </c>
      <c r="D3" s="31" t="s">
        <v>18</v>
      </c>
      <c r="E3" s="31" t="s">
        <v>6</v>
      </c>
      <c r="F3" s="31" t="s">
        <v>10</v>
      </c>
      <c r="G3" s="31" t="s">
        <v>444</v>
      </c>
      <c r="H3" s="31"/>
      <c r="I3" s="31"/>
      <c r="J3" s="31"/>
      <c r="K3" s="31" t="s">
        <v>144</v>
      </c>
      <c r="L3" s="31" t="s">
        <v>5</v>
      </c>
      <c r="M3" s="33" t="s">
        <v>4</v>
      </c>
    </row>
    <row r="4" spans="1:13" s="1" customFormat="1" ht="21" customHeight="1" thickBot="1">
      <c r="A4" s="43"/>
      <c r="B4" s="32"/>
      <c r="C4" s="32"/>
      <c r="D4" s="32"/>
      <c r="E4" s="32"/>
      <c r="F4" s="32"/>
      <c r="G4" s="5">
        <v>1</v>
      </c>
      <c r="H4" s="5">
        <v>2</v>
      </c>
      <c r="I4" s="5">
        <v>3</v>
      </c>
      <c r="J4" s="5" t="s">
        <v>7</v>
      </c>
      <c r="K4" s="32"/>
      <c r="L4" s="32"/>
      <c r="M4" s="34"/>
    </row>
    <row r="5" spans="1:13" ht="15">
      <c r="A5" s="35" t="s">
        <v>146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3">
      <c r="A6" s="8" t="s">
        <v>148</v>
      </c>
      <c r="B6" s="8" t="s">
        <v>149</v>
      </c>
      <c r="C6" s="8" t="s">
        <v>150</v>
      </c>
      <c r="D6" s="8" t="str">
        <f>"0,5308"</f>
        <v>0,5308</v>
      </c>
      <c r="E6" s="8" t="s">
        <v>151</v>
      </c>
      <c r="F6" s="8" t="s">
        <v>152</v>
      </c>
      <c r="G6" s="9" t="s">
        <v>32</v>
      </c>
      <c r="H6" s="9" t="s">
        <v>34</v>
      </c>
      <c r="I6" s="9" t="s">
        <v>323</v>
      </c>
      <c r="J6" s="10"/>
      <c r="K6" s="8" t="str">
        <f>"92,5"</f>
        <v>92,5</v>
      </c>
      <c r="L6" s="9" t="str">
        <f>"49,0990"</f>
        <v>49,0990</v>
      </c>
      <c r="M6" s="8" t="s">
        <v>38</v>
      </c>
    </row>
    <row r="8" spans="1:13" ht="15">
      <c r="E8" s="6" t="s">
        <v>11</v>
      </c>
      <c r="F8" s="29" t="s">
        <v>523</v>
      </c>
    </row>
    <row r="9" spans="1:13" ht="15">
      <c r="E9" s="6" t="s">
        <v>12</v>
      </c>
      <c r="F9" s="29" t="s">
        <v>527</v>
      </c>
    </row>
    <row r="10" spans="1:13" ht="15">
      <c r="E10" s="6" t="s">
        <v>13</v>
      </c>
      <c r="F10" s="29" t="s">
        <v>524</v>
      </c>
    </row>
    <row r="11" spans="1:13" ht="15">
      <c r="E11" s="6" t="s">
        <v>14</v>
      </c>
      <c r="F11" s="29" t="s">
        <v>525</v>
      </c>
    </row>
    <row r="12" spans="1:13" ht="15">
      <c r="E12" s="6" t="s">
        <v>14</v>
      </c>
      <c r="F12" s="29" t="s">
        <v>526</v>
      </c>
    </row>
    <row r="13" spans="1:13" ht="15">
      <c r="E13" s="6"/>
    </row>
    <row r="14" spans="1:13" ht="15">
      <c r="E14" s="6"/>
    </row>
    <row r="16" spans="1:13" ht="18">
      <c r="A16" s="7" t="s">
        <v>16</v>
      </c>
      <c r="B16" s="7"/>
    </row>
    <row r="17" spans="1:5" ht="15">
      <c r="A17" s="11" t="s">
        <v>52</v>
      </c>
      <c r="B17" s="11"/>
    </row>
    <row r="18" spans="1:5" ht="14.25">
      <c r="A18" s="13"/>
      <c r="B18" s="14" t="s">
        <v>78</v>
      </c>
    </row>
    <row r="19" spans="1:5" ht="15">
      <c r="A19" s="15" t="s">
        <v>54</v>
      </c>
      <c r="B19" s="15" t="s">
        <v>55</v>
      </c>
      <c r="C19" s="15" t="s">
        <v>56</v>
      </c>
      <c r="D19" s="15" t="s">
        <v>57</v>
      </c>
      <c r="E19" s="15" t="s">
        <v>58</v>
      </c>
    </row>
    <row r="20" spans="1:5">
      <c r="A20" s="12" t="s">
        <v>147</v>
      </c>
      <c r="B20" s="4" t="s">
        <v>78</v>
      </c>
      <c r="C20" s="4" t="s">
        <v>156</v>
      </c>
      <c r="D20" s="4" t="s">
        <v>323</v>
      </c>
      <c r="E20" s="16" t="s">
        <v>475</v>
      </c>
    </row>
    <row r="25" spans="1:5" ht="18">
      <c r="A25" s="7" t="s">
        <v>81</v>
      </c>
      <c r="B25" s="7"/>
    </row>
    <row r="26" spans="1:5" ht="15">
      <c r="A26" s="15" t="s">
        <v>82</v>
      </c>
      <c r="B26" s="15" t="s">
        <v>83</v>
      </c>
      <c r="C26" s="15" t="s">
        <v>84</v>
      </c>
    </row>
    <row r="27" spans="1:5">
      <c r="A27" s="4" t="s">
        <v>151</v>
      </c>
      <c r="B27" s="4" t="s">
        <v>85</v>
      </c>
      <c r="C27" s="4" t="s">
        <v>158</v>
      </c>
    </row>
  </sheetData>
  <mergeCells count="12">
    <mergeCell ref="K3:K4"/>
    <mergeCell ref="L3:L4"/>
    <mergeCell ref="M3:M4"/>
    <mergeCell ref="A5:L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3"/>
  <sheetViews>
    <sheetView topLeftCell="A19" workbookViewId="0">
      <selection activeCell="E30" sqref="E30"/>
    </sheetView>
  </sheetViews>
  <sheetFormatPr defaultRowHeight="12.75"/>
  <cols>
    <col min="1" max="1" width="31.85546875" style="4" bestFit="1" customWidth="1"/>
    <col min="2" max="2" width="29" style="4" bestFit="1" customWidth="1"/>
    <col min="3" max="3" width="47.42578125" style="4" bestFit="1" customWidth="1"/>
    <col min="4" max="4" width="9.28515625" style="4" bestFit="1" customWidth="1"/>
    <col min="5" max="5" width="22.7109375" style="4" bestFit="1" customWidth="1"/>
    <col min="6" max="6" width="30.42578125" style="4" bestFit="1" customWidth="1"/>
    <col min="7" max="9" width="4.5703125" style="3" bestFit="1" customWidth="1"/>
    <col min="10" max="10" width="4.85546875" style="3" bestFit="1" customWidth="1"/>
    <col min="11" max="11" width="7.85546875" style="4" bestFit="1" customWidth="1"/>
    <col min="12" max="12" width="7.5703125" style="3" bestFit="1" customWidth="1"/>
    <col min="13" max="13" width="26.85546875" style="4" bestFit="1" customWidth="1"/>
    <col min="14" max="16384" width="9.140625" style="3"/>
  </cols>
  <sheetData>
    <row r="1" spans="1:13" s="2" customFormat="1" ht="29.1" customHeight="1">
      <c r="A1" s="36" t="s">
        <v>443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1:13" s="1" customFormat="1" ht="12.75" customHeight="1">
      <c r="A3" s="42" t="s">
        <v>0</v>
      </c>
      <c r="B3" s="44" t="s">
        <v>8</v>
      </c>
      <c r="C3" s="44" t="s">
        <v>9</v>
      </c>
      <c r="D3" s="31" t="s">
        <v>18</v>
      </c>
      <c r="E3" s="31" t="s">
        <v>6</v>
      </c>
      <c r="F3" s="31" t="s">
        <v>10</v>
      </c>
      <c r="G3" s="31" t="s">
        <v>444</v>
      </c>
      <c r="H3" s="31"/>
      <c r="I3" s="31"/>
      <c r="J3" s="31"/>
      <c r="K3" s="31" t="s">
        <v>144</v>
      </c>
      <c r="L3" s="31" t="s">
        <v>5</v>
      </c>
      <c r="M3" s="33" t="s">
        <v>4</v>
      </c>
    </row>
    <row r="4" spans="1:13" s="1" customFormat="1" ht="21" customHeight="1" thickBot="1">
      <c r="A4" s="43"/>
      <c r="B4" s="32"/>
      <c r="C4" s="32"/>
      <c r="D4" s="32"/>
      <c r="E4" s="32"/>
      <c r="F4" s="32"/>
      <c r="G4" s="5">
        <v>1</v>
      </c>
      <c r="H4" s="5">
        <v>2</v>
      </c>
      <c r="I4" s="5">
        <v>3</v>
      </c>
      <c r="J4" s="5" t="s">
        <v>7</v>
      </c>
      <c r="K4" s="32"/>
      <c r="L4" s="32"/>
      <c r="M4" s="34"/>
    </row>
    <row r="5" spans="1:13" ht="15">
      <c r="A5" s="35" t="s">
        <v>22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3">
      <c r="A6" s="17" t="s">
        <v>172</v>
      </c>
      <c r="B6" s="17" t="s">
        <v>173</v>
      </c>
      <c r="C6" s="17" t="s">
        <v>174</v>
      </c>
      <c r="D6" s="17" t="str">
        <f>"0,7837"</f>
        <v>0,7837</v>
      </c>
      <c r="E6" s="17" t="s">
        <v>151</v>
      </c>
      <c r="F6" s="17" t="s">
        <v>152</v>
      </c>
      <c r="G6" s="19" t="s">
        <v>211</v>
      </c>
      <c r="H6" s="19" t="s">
        <v>212</v>
      </c>
      <c r="I6" s="18" t="s">
        <v>340</v>
      </c>
      <c r="J6" s="18"/>
      <c r="K6" s="17" t="str">
        <f>"35,0"</f>
        <v>35,0</v>
      </c>
      <c r="L6" s="19" t="str">
        <f>"27,7038"</f>
        <v>27,7038</v>
      </c>
      <c r="M6" s="17" t="s">
        <v>158</v>
      </c>
    </row>
    <row r="7" spans="1:13">
      <c r="A7" s="20" t="s">
        <v>446</v>
      </c>
      <c r="B7" s="20" t="s">
        <v>447</v>
      </c>
      <c r="C7" s="20" t="s">
        <v>448</v>
      </c>
      <c r="D7" s="20" t="str">
        <f>"0,7928"</f>
        <v>0,7928</v>
      </c>
      <c r="E7" s="20" t="s">
        <v>151</v>
      </c>
      <c r="F7" s="20" t="s">
        <v>152</v>
      </c>
      <c r="G7" s="22" t="s">
        <v>386</v>
      </c>
      <c r="H7" s="22" t="s">
        <v>392</v>
      </c>
      <c r="I7" s="22" t="s">
        <v>211</v>
      </c>
      <c r="J7" s="21"/>
      <c r="K7" s="20" t="str">
        <f>"30,0"</f>
        <v>30,0</v>
      </c>
      <c r="L7" s="22" t="str">
        <f>"23,7840"</f>
        <v>23,7840</v>
      </c>
      <c r="M7" s="20" t="s">
        <v>158</v>
      </c>
    </row>
    <row r="9" spans="1:13" ht="15">
      <c r="A9" s="45" t="s">
        <v>287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3">
      <c r="A10" s="8" t="s">
        <v>450</v>
      </c>
      <c r="B10" s="8" t="s">
        <v>451</v>
      </c>
      <c r="C10" s="8" t="s">
        <v>452</v>
      </c>
      <c r="D10" s="8" t="str">
        <f>"0,8242"</f>
        <v>0,8242</v>
      </c>
      <c r="E10" s="8" t="s">
        <v>151</v>
      </c>
      <c r="F10" s="8" t="s">
        <v>152</v>
      </c>
      <c r="G10" s="10" t="s">
        <v>386</v>
      </c>
      <c r="H10" s="9" t="s">
        <v>392</v>
      </c>
      <c r="I10" s="9" t="s">
        <v>211</v>
      </c>
      <c r="J10" s="10"/>
      <c r="K10" s="8" t="str">
        <f>"30,0"</f>
        <v>30,0</v>
      </c>
      <c r="L10" s="9" t="str">
        <f>"24,7260"</f>
        <v>24,7260</v>
      </c>
      <c r="M10" s="8" t="s">
        <v>158</v>
      </c>
    </row>
    <row r="12" spans="1:13" ht="15">
      <c r="A12" s="45" t="s">
        <v>160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1:13">
      <c r="A13" s="8" t="s">
        <v>454</v>
      </c>
      <c r="B13" s="8" t="s">
        <v>455</v>
      </c>
      <c r="C13" s="8" t="s">
        <v>456</v>
      </c>
      <c r="D13" s="8" t="str">
        <f>"0,6238"</f>
        <v>0,6238</v>
      </c>
      <c r="E13" s="8" t="s">
        <v>27</v>
      </c>
      <c r="F13" s="8" t="s">
        <v>28</v>
      </c>
      <c r="G13" s="10" t="s">
        <v>345</v>
      </c>
      <c r="H13" s="9" t="s">
        <v>345</v>
      </c>
      <c r="I13" s="9" t="s">
        <v>413</v>
      </c>
      <c r="J13" s="10"/>
      <c r="K13" s="8" t="str">
        <f>"62,5"</f>
        <v>62,5</v>
      </c>
      <c r="L13" s="9" t="str">
        <f>"38,9875"</f>
        <v>38,9875</v>
      </c>
      <c r="M13" s="8" t="s">
        <v>457</v>
      </c>
    </row>
    <row r="15" spans="1:13" ht="15">
      <c r="A15" s="45" t="s">
        <v>118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spans="1:13">
      <c r="A16" s="8" t="s">
        <v>253</v>
      </c>
      <c r="B16" s="8" t="s">
        <v>254</v>
      </c>
      <c r="C16" s="8" t="s">
        <v>255</v>
      </c>
      <c r="D16" s="8" t="str">
        <f>"0,5922"</f>
        <v>0,5922</v>
      </c>
      <c r="E16" s="8" t="s">
        <v>27</v>
      </c>
      <c r="F16" s="8" t="s">
        <v>256</v>
      </c>
      <c r="G16" s="9" t="s">
        <v>345</v>
      </c>
      <c r="H16" s="9" t="s">
        <v>347</v>
      </c>
      <c r="I16" s="9" t="s">
        <v>364</v>
      </c>
      <c r="J16" s="10"/>
      <c r="K16" s="8" t="str">
        <f>"70,0"</f>
        <v>70,0</v>
      </c>
      <c r="L16" s="9" t="str">
        <f>"41,4540"</f>
        <v>41,4540</v>
      </c>
      <c r="M16" s="8" t="s">
        <v>38</v>
      </c>
    </row>
    <row r="18" spans="1:13" ht="15">
      <c r="A18" s="45" t="s">
        <v>98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1:13">
      <c r="A19" s="17" t="s">
        <v>127</v>
      </c>
      <c r="B19" s="17" t="s">
        <v>128</v>
      </c>
      <c r="C19" s="17" t="s">
        <v>458</v>
      </c>
      <c r="D19" s="17" t="str">
        <f>"0,5398"</f>
        <v>0,5398</v>
      </c>
      <c r="E19" s="17" t="s">
        <v>130</v>
      </c>
      <c r="F19" s="17" t="s">
        <v>28</v>
      </c>
      <c r="G19" s="19" t="s">
        <v>347</v>
      </c>
      <c r="H19" s="19" t="s">
        <v>176</v>
      </c>
      <c r="I19" s="19" t="s">
        <v>459</v>
      </c>
      <c r="J19" s="18"/>
      <c r="K19" s="17" t="str">
        <f>"82,5"</f>
        <v>82,5</v>
      </c>
      <c r="L19" s="19" t="str">
        <f>"44,5335"</f>
        <v>44,5335</v>
      </c>
      <c r="M19" s="17" t="s">
        <v>133</v>
      </c>
    </row>
    <row r="20" spans="1:13">
      <c r="A20" s="20" t="s">
        <v>461</v>
      </c>
      <c r="B20" s="20" t="s">
        <v>462</v>
      </c>
      <c r="C20" s="20" t="s">
        <v>181</v>
      </c>
      <c r="D20" s="20" t="str">
        <f>"0,5443"</f>
        <v>0,5443</v>
      </c>
      <c r="E20" s="20" t="s">
        <v>27</v>
      </c>
      <c r="F20" s="20" t="s">
        <v>28</v>
      </c>
      <c r="G20" s="22" t="s">
        <v>347</v>
      </c>
      <c r="H20" s="22" t="s">
        <v>175</v>
      </c>
      <c r="I20" s="21" t="s">
        <v>176</v>
      </c>
      <c r="J20" s="21"/>
      <c r="K20" s="20" t="str">
        <f>"67,5"</f>
        <v>67,5</v>
      </c>
      <c r="L20" s="22" t="str">
        <f>"44,4190"</f>
        <v>44,4190</v>
      </c>
      <c r="M20" s="20" t="s">
        <v>38</v>
      </c>
    </row>
    <row r="22" spans="1:13" ht="15">
      <c r="A22" s="45" t="s">
        <v>146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</row>
    <row r="23" spans="1:13">
      <c r="A23" s="8" t="s">
        <v>184</v>
      </c>
      <c r="B23" s="8" t="s">
        <v>185</v>
      </c>
      <c r="C23" s="8" t="s">
        <v>186</v>
      </c>
      <c r="D23" s="8" t="str">
        <f>"0,5311"</f>
        <v>0,5311</v>
      </c>
      <c r="E23" s="8" t="s">
        <v>130</v>
      </c>
      <c r="F23" s="8" t="s">
        <v>28</v>
      </c>
      <c r="G23" s="9" t="s">
        <v>177</v>
      </c>
      <c r="H23" s="9" t="s">
        <v>32</v>
      </c>
      <c r="I23" s="10" t="s">
        <v>459</v>
      </c>
      <c r="J23" s="10"/>
      <c r="K23" s="8" t="str">
        <f>"80,0"</f>
        <v>80,0</v>
      </c>
      <c r="L23" s="9" t="str">
        <f>"42,4920"</f>
        <v>42,4920</v>
      </c>
      <c r="M23" s="8" t="s">
        <v>188</v>
      </c>
    </row>
    <row r="25" spans="1:13" ht="15">
      <c r="E25" s="6" t="s">
        <v>11</v>
      </c>
      <c r="F25" s="29" t="s">
        <v>523</v>
      </c>
    </row>
    <row r="26" spans="1:13" ht="15">
      <c r="E26" s="6" t="s">
        <v>12</v>
      </c>
      <c r="F26" s="29" t="s">
        <v>527</v>
      </c>
    </row>
    <row r="27" spans="1:13" ht="15">
      <c r="E27" s="6" t="s">
        <v>13</v>
      </c>
      <c r="F27" s="29" t="s">
        <v>524</v>
      </c>
    </row>
    <row r="28" spans="1:13" ht="15">
      <c r="E28" s="6" t="s">
        <v>14</v>
      </c>
      <c r="F28" s="29" t="s">
        <v>525</v>
      </c>
    </row>
    <row r="29" spans="1:13" ht="15">
      <c r="E29" s="6" t="s">
        <v>14</v>
      </c>
      <c r="F29" s="29" t="s">
        <v>526</v>
      </c>
    </row>
    <row r="30" spans="1:13" ht="15">
      <c r="E30" s="6"/>
    </row>
    <row r="31" spans="1:13" ht="15">
      <c r="E31" s="6"/>
    </row>
    <row r="33" spans="1:5" ht="18">
      <c r="A33" s="7" t="s">
        <v>16</v>
      </c>
      <c r="B33" s="7"/>
    </row>
    <row r="34" spans="1:5" ht="15">
      <c r="A34" s="11" t="s">
        <v>167</v>
      </c>
      <c r="B34" s="11"/>
    </row>
    <row r="35" spans="1:5" ht="14.25">
      <c r="A35" s="13"/>
      <c r="B35" s="14" t="s">
        <v>195</v>
      </c>
    </row>
    <row r="36" spans="1:5" ht="15">
      <c r="A36" s="15" t="s">
        <v>54</v>
      </c>
      <c r="B36" s="15" t="s">
        <v>55</v>
      </c>
      <c r="C36" s="15" t="s">
        <v>56</v>
      </c>
      <c r="D36" s="15" t="s">
        <v>57</v>
      </c>
      <c r="E36" s="15" t="s">
        <v>58</v>
      </c>
    </row>
    <row r="37" spans="1:5">
      <c r="A37" s="12" t="s">
        <v>171</v>
      </c>
      <c r="B37" s="4" t="s">
        <v>196</v>
      </c>
      <c r="C37" s="4" t="s">
        <v>60</v>
      </c>
      <c r="D37" s="4" t="s">
        <v>212</v>
      </c>
      <c r="E37" s="16" t="s">
        <v>463</v>
      </c>
    </row>
    <row r="39" spans="1:5" ht="14.25">
      <c r="A39" s="13"/>
      <c r="B39" s="14" t="s">
        <v>78</v>
      </c>
    </row>
    <row r="40" spans="1:5" ht="15">
      <c r="A40" s="15" t="s">
        <v>54</v>
      </c>
      <c r="B40" s="15" t="s">
        <v>55</v>
      </c>
      <c r="C40" s="15" t="s">
        <v>56</v>
      </c>
      <c r="D40" s="15" t="s">
        <v>57</v>
      </c>
      <c r="E40" s="15" t="s">
        <v>58</v>
      </c>
    </row>
    <row r="41" spans="1:5">
      <c r="A41" s="12" t="s">
        <v>445</v>
      </c>
      <c r="B41" s="4" t="s">
        <v>78</v>
      </c>
      <c r="C41" s="4" t="s">
        <v>60</v>
      </c>
      <c r="D41" s="4" t="s">
        <v>211</v>
      </c>
      <c r="E41" s="16" t="s">
        <v>464</v>
      </c>
    </row>
    <row r="44" spans="1:5" ht="15">
      <c r="A44" s="11" t="s">
        <v>52</v>
      </c>
      <c r="B44" s="11"/>
    </row>
    <row r="45" spans="1:5" ht="14.25">
      <c r="A45" s="13"/>
      <c r="B45" s="14" t="s">
        <v>78</v>
      </c>
    </row>
    <row r="46" spans="1:5" ht="15">
      <c r="A46" s="15" t="s">
        <v>54</v>
      </c>
      <c r="B46" s="15" t="s">
        <v>55</v>
      </c>
      <c r="C46" s="15" t="s">
        <v>56</v>
      </c>
      <c r="D46" s="15" t="s">
        <v>57</v>
      </c>
      <c r="E46" s="15" t="s">
        <v>58</v>
      </c>
    </row>
    <row r="47" spans="1:5">
      <c r="A47" s="12" t="s">
        <v>126</v>
      </c>
      <c r="B47" s="4" t="s">
        <v>78</v>
      </c>
      <c r="C47" s="4" t="s">
        <v>107</v>
      </c>
      <c r="D47" s="4" t="s">
        <v>459</v>
      </c>
      <c r="E47" s="16" t="s">
        <v>465</v>
      </c>
    </row>
    <row r="48" spans="1:5">
      <c r="A48" s="12" t="s">
        <v>183</v>
      </c>
      <c r="B48" s="4" t="s">
        <v>78</v>
      </c>
      <c r="C48" s="4" t="s">
        <v>156</v>
      </c>
      <c r="D48" s="4" t="s">
        <v>32</v>
      </c>
      <c r="E48" s="16" t="s">
        <v>466</v>
      </c>
    </row>
    <row r="49" spans="1:5">
      <c r="A49" s="12" t="s">
        <v>252</v>
      </c>
      <c r="B49" s="4" t="s">
        <v>78</v>
      </c>
      <c r="C49" s="4" t="s">
        <v>136</v>
      </c>
      <c r="D49" s="4" t="s">
        <v>364</v>
      </c>
      <c r="E49" s="16" t="s">
        <v>467</v>
      </c>
    </row>
    <row r="50" spans="1:5">
      <c r="A50" s="12" t="s">
        <v>453</v>
      </c>
      <c r="B50" s="4" t="s">
        <v>78</v>
      </c>
      <c r="C50" s="4" t="s">
        <v>168</v>
      </c>
      <c r="D50" s="4" t="s">
        <v>413</v>
      </c>
      <c r="E50" s="16" t="s">
        <v>468</v>
      </c>
    </row>
    <row r="51" spans="1:5">
      <c r="A51" s="12" t="s">
        <v>449</v>
      </c>
      <c r="B51" s="4" t="s">
        <v>78</v>
      </c>
      <c r="C51" s="4" t="s">
        <v>296</v>
      </c>
      <c r="D51" s="4" t="s">
        <v>211</v>
      </c>
      <c r="E51" s="16" t="s">
        <v>469</v>
      </c>
    </row>
    <row r="53" spans="1:5" ht="14.25">
      <c r="A53" s="13"/>
      <c r="B53" s="14" t="s">
        <v>53</v>
      </c>
    </row>
    <row r="54" spans="1:5" ht="15">
      <c r="A54" s="15" t="s">
        <v>54</v>
      </c>
      <c r="B54" s="15" t="s">
        <v>55</v>
      </c>
      <c r="C54" s="15" t="s">
        <v>56</v>
      </c>
      <c r="D54" s="15" t="s">
        <v>57</v>
      </c>
      <c r="E54" s="15" t="s">
        <v>58</v>
      </c>
    </row>
    <row r="55" spans="1:5">
      <c r="A55" s="12" t="s">
        <v>460</v>
      </c>
      <c r="B55" s="4" t="s">
        <v>138</v>
      </c>
      <c r="C55" s="4" t="s">
        <v>107</v>
      </c>
      <c r="D55" s="4" t="s">
        <v>175</v>
      </c>
      <c r="E55" s="16" t="s">
        <v>470</v>
      </c>
    </row>
    <row r="60" spans="1:5" ht="18">
      <c r="A60" s="7" t="s">
        <v>81</v>
      </c>
      <c r="B60" s="7"/>
    </row>
    <row r="61" spans="1:5" ht="15">
      <c r="A61" s="15" t="s">
        <v>82</v>
      </c>
      <c r="B61" s="15" t="s">
        <v>83</v>
      </c>
      <c r="C61" s="15" t="s">
        <v>84</v>
      </c>
    </row>
    <row r="62" spans="1:5">
      <c r="A62" s="4" t="s">
        <v>151</v>
      </c>
      <c r="B62" s="4" t="s">
        <v>471</v>
      </c>
      <c r="C62" s="4" t="s">
        <v>472</v>
      </c>
    </row>
    <row r="63" spans="1:5">
      <c r="A63" s="4" t="s">
        <v>130</v>
      </c>
      <c r="B63" s="4" t="s">
        <v>315</v>
      </c>
      <c r="C63" s="4" t="s">
        <v>473</v>
      </c>
    </row>
  </sheetData>
  <mergeCells count="17">
    <mergeCell ref="A15:L15"/>
    <mergeCell ref="A18:L18"/>
    <mergeCell ref="A22:L22"/>
    <mergeCell ref="K3:K4"/>
    <mergeCell ref="L3:L4"/>
    <mergeCell ref="M3:M4"/>
    <mergeCell ref="A5:L5"/>
    <mergeCell ref="A9:L9"/>
    <mergeCell ref="A12:L12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S44"/>
  <sheetViews>
    <sheetView topLeftCell="B19" workbookViewId="0">
      <selection activeCell="E39" sqref="E39"/>
    </sheetView>
  </sheetViews>
  <sheetFormatPr defaultRowHeight="12.75"/>
  <cols>
    <col min="1" max="1" width="31.85546875" style="4" bestFit="1" customWidth="1"/>
    <col min="2" max="2" width="26.28515625" style="4" bestFit="1" customWidth="1"/>
    <col min="3" max="3" width="83" style="4" bestFit="1" customWidth="1"/>
    <col min="4" max="4" width="22.7109375" style="4" bestFit="1" customWidth="1"/>
    <col min="5" max="5" width="29.85546875" style="4" bestFit="1" customWidth="1"/>
    <col min="6" max="6" width="4.5703125" style="3" bestFit="1" customWidth="1"/>
    <col min="7" max="8" width="2.140625" style="3" bestFit="1" customWidth="1"/>
    <col min="9" max="9" width="4.85546875" style="3" bestFit="1" customWidth="1"/>
    <col min="10" max="12" width="2.140625" style="3" bestFit="1" customWidth="1"/>
    <col min="13" max="13" width="4.85546875" style="3" bestFit="1" customWidth="1"/>
    <col min="14" max="16" width="2.140625" style="3" bestFit="1" customWidth="1"/>
    <col min="17" max="17" width="4.85546875" style="3" bestFit="1" customWidth="1"/>
    <col min="18" max="18" width="7.85546875" style="4" bestFit="1" customWidth="1"/>
    <col min="19" max="19" width="21" style="4" bestFit="1" customWidth="1"/>
    <col min="20" max="16384" width="9.140625" style="3"/>
  </cols>
  <sheetData>
    <row r="1" spans="1:19" s="2" customFormat="1" ht="29.1" customHeight="1">
      <c r="A1" s="36" t="s">
        <v>437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8"/>
    </row>
    <row r="2" spans="1:19" s="2" customFormat="1" ht="62.1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/>
    </row>
    <row r="3" spans="1:19" s="1" customFormat="1" ht="12.75" customHeight="1">
      <c r="A3" s="42" t="s">
        <v>0</v>
      </c>
      <c r="B3" s="44" t="s">
        <v>8</v>
      </c>
      <c r="C3" s="44" t="s">
        <v>9</v>
      </c>
      <c r="D3" s="31" t="s">
        <v>6</v>
      </c>
      <c r="E3" s="31" t="s">
        <v>10</v>
      </c>
      <c r="F3" s="31" t="s">
        <v>528</v>
      </c>
      <c r="G3" s="31"/>
      <c r="H3" s="31"/>
      <c r="I3" s="31"/>
      <c r="J3" s="31" t="s">
        <v>1</v>
      </c>
      <c r="K3" s="31"/>
      <c r="L3" s="31"/>
      <c r="M3" s="31"/>
      <c r="N3" s="31" t="s">
        <v>2</v>
      </c>
      <c r="O3" s="31"/>
      <c r="P3" s="31"/>
      <c r="Q3" s="31"/>
      <c r="R3" s="31" t="s">
        <v>529</v>
      </c>
      <c r="S3" s="33" t="s">
        <v>4</v>
      </c>
    </row>
    <row r="4" spans="1:19" s="1" customFormat="1" ht="21" customHeight="1" thickBot="1">
      <c r="A4" s="43"/>
      <c r="B4" s="32"/>
      <c r="C4" s="32"/>
      <c r="D4" s="32"/>
      <c r="E4" s="32"/>
      <c r="F4" s="5">
        <v>1</v>
      </c>
      <c r="G4" s="5">
        <v>2</v>
      </c>
      <c r="H4" s="5">
        <v>3</v>
      </c>
      <c r="I4" s="5" t="s">
        <v>7</v>
      </c>
      <c r="J4" s="5">
        <v>1</v>
      </c>
      <c r="K4" s="5">
        <v>2</v>
      </c>
      <c r="L4" s="5">
        <v>3</v>
      </c>
      <c r="M4" s="5" t="s">
        <v>7</v>
      </c>
      <c r="N4" s="5">
        <v>1</v>
      </c>
      <c r="O4" s="5">
        <v>2</v>
      </c>
      <c r="P4" s="5">
        <v>3</v>
      </c>
      <c r="Q4" s="5" t="s">
        <v>7</v>
      </c>
      <c r="R4" s="32"/>
      <c r="S4" s="34"/>
    </row>
    <row r="5" spans="1:19" ht="15">
      <c r="A5" s="35" t="s">
        <v>380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9">
      <c r="A6" s="8" t="s">
        <v>390</v>
      </c>
      <c r="B6" s="8" t="s">
        <v>349</v>
      </c>
      <c r="C6" s="8" t="s">
        <v>350</v>
      </c>
      <c r="D6" s="8" t="s">
        <v>151</v>
      </c>
      <c r="E6" s="8" t="s">
        <v>152</v>
      </c>
      <c r="F6" s="9" t="s">
        <v>438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8" t="str">
        <f>"31,0"</f>
        <v>31,0</v>
      </c>
      <c r="S6" s="8" t="s">
        <v>158</v>
      </c>
    </row>
    <row r="8" spans="1:19" ht="15">
      <c r="A8" s="45" t="s">
        <v>118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19">
      <c r="A9" s="17" t="s">
        <v>342</v>
      </c>
      <c r="B9" s="17" t="s">
        <v>343</v>
      </c>
      <c r="C9" s="17" t="s">
        <v>344</v>
      </c>
      <c r="D9" s="17" t="s">
        <v>151</v>
      </c>
      <c r="E9" s="17" t="s">
        <v>152</v>
      </c>
      <c r="F9" s="19" t="s">
        <v>211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7" t="str">
        <f>"30,0"</f>
        <v>30,0</v>
      </c>
      <c r="S9" s="17" t="s">
        <v>158</v>
      </c>
    </row>
    <row r="10" spans="1:19">
      <c r="A10" s="20" t="s">
        <v>352</v>
      </c>
      <c r="B10" s="20" t="s">
        <v>353</v>
      </c>
      <c r="C10" s="20" t="s">
        <v>354</v>
      </c>
      <c r="D10" s="20" t="s">
        <v>151</v>
      </c>
      <c r="E10" s="20" t="s">
        <v>152</v>
      </c>
      <c r="F10" s="22" t="s">
        <v>439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0" t="str">
        <f>"13,0"</f>
        <v>13,0</v>
      </c>
      <c r="S10" s="20" t="s">
        <v>158</v>
      </c>
    </row>
    <row r="12" spans="1:19" ht="15">
      <c r="A12" s="45" t="s">
        <v>98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1:19">
      <c r="A13" s="8" t="s">
        <v>361</v>
      </c>
      <c r="B13" s="8" t="s">
        <v>362</v>
      </c>
      <c r="C13" s="8" t="s">
        <v>363</v>
      </c>
      <c r="D13" s="8" t="s">
        <v>151</v>
      </c>
      <c r="E13" s="8" t="s">
        <v>152</v>
      </c>
      <c r="F13" s="9" t="s">
        <v>440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8" t="str">
        <f>"19,0"</f>
        <v>19,0</v>
      </c>
      <c r="S13" s="8" t="s">
        <v>158</v>
      </c>
    </row>
    <row r="15" spans="1:19" ht="15">
      <c r="A15" s="45" t="s">
        <v>146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spans="1:19">
      <c r="A16" s="8" t="s">
        <v>148</v>
      </c>
      <c r="B16" s="8" t="s">
        <v>149</v>
      </c>
      <c r="C16" s="8" t="s">
        <v>150</v>
      </c>
      <c r="D16" s="8" t="s">
        <v>151</v>
      </c>
      <c r="E16" s="8" t="s">
        <v>152</v>
      </c>
      <c r="F16" s="9" t="s">
        <v>430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8" t="str">
        <f>"49,0"</f>
        <v>49,0</v>
      </c>
      <c r="S16" s="8" t="s">
        <v>38</v>
      </c>
    </row>
    <row r="18" spans="1:5" ht="15">
      <c r="D18" s="6" t="s">
        <v>11</v>
      </c>
      <c r="E18" s="29" t="s">
        <v>523</v>
      </c>
    </row>
    <row r="19" spans="1:5" ht="15">
      <c r="D19" s="6" t="s">
        <v>12</v>
      </c>
      <c r="E19" s="29" t="s">
        <v>527</v>
      </c>
    </row>
    <row r="20" spans="1:5" ht="15">
      <c r="D20" s="6" t="s">
        <v>13</v>
      </c>
      <c r="E20" s="29" t="s">
        <v>524</v>
      </c>
    </row>
    <row r="21" spans="1:5" ht="15">
      <c r="D21" s="6" t="s">
        <v>14</v>
      </c>
      <c r="E21" s="29" t="s">
        <v>525</v>
      </c>
    </row>
    <row r="22" spans="1:5" ht="15">
      <c r="D22" s="6" t="s">
        <v>14</v>
      </c>
      <c r="E22" s="29" t="s">
        <v>526</v>
      </c>
    </row>
    <row r="23" spans="1:5" ht="15">
      <c r="D23" s="6"/>
    </row>
    <row r="24" spans="1:5" ht="15">
      <c r="D24" s="6"/>
    </row>
    <row r="26" spans="1:5" ht="18">
      <c r="A26" s="7" t="s">
        <v>16</v>
      </c>
      <c r="B26" s="7"/>
    </row>
    <row r="27" spans="1:5" ht="15">
      <c r="A27" s="11" t="s">
        <v>52</v>
      </c>
      <c r="B27" s="11"/>
    </row>
    <row r="28" spans="1:5" ht="14.25">
      <c r="A28" s="13"/>
      <c r="B28" s="14" t="s">
        <v>366</v>
      </c>
    </row>
    <row r="29" spans="1:5" ht="15">
      <c r="A29" s="15" t="s">
        <v>54</v>
      </c>
      <c r="B29" s="15" t="s">
        <v>55</v>
      </c>
      <c r="C29" s="15" t="s">
        <v>56</v>
      </c>
      <c r="D29" s="15"/>
    </row>
    <row r="30" spans="1:5">
      <c r="A30" s="12" t="s">
        <v>348</v>
      </c>
      <c r="B30" s="4" t="s">
        <v>366</v>
      </c>
      <c r="C30" s="4" t="s">
        <v>404</v>
      </c>
      <c r="D30" s="16"/>
    </row>
    <row r="31" spans="1:5">
      <c r="A31" s="12" t="s">
        <v>341</v>
      </c>
      <c r="B31" s="4" t="s">
        <v>366</v>
      </c>
      <c r="C31" s="4" t="s">
        <v>136</v>
      </c>
      <c r="D31" s="16"/>
    </row>
    <row r="32" spans="1:5">
      <c r="A32" s="12" t="s">
        <v>360</v>
      </c>
      <c r="B32" s="4" t="s">
        <v>366</v>
      </c>
      <c r="C32" s="4" t="s">
        <v>107</v>
      </c>
      <c r="D32" s="16"/>
    </row>
    <row r="34" spans="1:4" ht="14.25">
      <c r="A34" s="13"/>
      <c r="B34" s="14" t="s">
        <v>78</v>
      </c>
    </row>
    <row r="35" spans="1:4" ht="15">
      <c r="A35" s="15" t="s">
        <v>54</v>
      </c>
      <c r="B35" s="15" t="s">
        <v>55</v>
      </c>
      <c r="C35" s="15" t="s">
        <v>56</v>
      </c>
      <c r="D35" s="15"/>
    </row>
    <row r="36" spans="1:4">
      <c r="A36" s="12" t="s">
        <v>147</v>
      </c>
      <c r="B36" s="4" t="s">
        <v>78</v>
      </c>
      <c r="C36" s="4" t="s">
        <v>156</v>
      </c>
      <c r="D36" s="16"/>
    </row>
    <row r="37" spans="1:4">
      <c r="A37" s="12" t="s">
        <v>351</v>
      </c>
      <c r="B37" s="4" t="s">
        <v>78</v>
      </c>
      <c r="C37" s="4" t="s">
        <v>136</v>
      </c>
      <c r="D37" s="16"/>
    </row>
    <row r="42" spans="1:4" ht="18">
      <c r="A42" s="7" t="s">
        <v>81</v>
      </c>
      <c r="B42" s="7"/>
    </row>
    <row r="43" spans="1:4" ht="15">
      <c r="A43" s="15" t="s">
        <v>82</v>
      </c>
      <c r="B43" s="15" t="s">
        <v>83</v>
      </c>
      <c r="C43" s="15" t="s">
        <v>84</v>
      </c>
    </row>
    <row r="44" spans="1:4">
      <c r="A44" s="4" t="s">
        <v>151</v>
      </c>
      <c r="B44" s="4" t="s">
        <v>441</v>
      </c>
      <c r="C44" s="4" t="s">
        <v>442</v>
      </c>
    </row>
  </sheetData>
  <mergeCells count="15">
    <mergeCell ref="A15:R15"/>
    <mergeCell ref="R3:R4"/>
    <mergeCell ref="S3:S4"/>
    <mergeCell ref="A5:R5"/>
    <mergeCell ref="A8:R8"/>
    <mergeCell ref="A12:R12"/>
    <mergeCell ref="A1:S2"/>
    <mergeCell ref="A3:A4"/>
    <mergeCell ref="B3:B4"/>
    <mergeCell ref="C3:C4"/>
    <mergeCell ref="D3:D4"/>
    <mergeCell ref="E3:E4"/>
    <mergeCell ref="F3:I3"/>
    <mergeCell ref="J3:M3"/>
    <mergeCell ref="N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Проф. народный жим 1_2 вес</vt:lpstr>
      <vt:lpstr>Люб. народный жим 1_2 вес</vt:lpstr>
      <vt:lpstr>РЖ любители 125 кг.</vt:lpstr>
      <vt:lpstr>РЖ любители 75 кг.</vt:lpstr>
      <vt:lpstr>РЖ любители 55 кг.</vt:lpstr>
      <vt:lpstr>Пауэрспорт Любители</vt:lpstr>
      <vt:lpstr>Бицепс Профессионалы</vt:lpstr>
      <vt:lpstr>Бицепс Любители</vt:lpstr>
      <vt:lpstr>Silver bullet</vt:lpstr>
      <vt:lpstr>Two handed pinch grip block</vt:lpstr>
      <vt:lpstr>Excalibur</vt:lpstr>
      <vt:lpstr>HUB</vt:lpstr>
      <vt:lpstr>Apollon`s Axle</vt:lpstr>
      <vt:lpstr>Rolling Thunder</vt:lpstr>
      <vt:lpstr>Силовое двоеборье Любители</vt:lpstr>
      <vt:lpstr>ПРО тяга б.э.</vt:lpstr>
      <vt:lpstr>Люб. тяга б.э.</vt:lpstr>
      <vt:lpstr>ПРО жим софт мн.петельная</vt:lpstr>
      <vt:lpstr>Люб. жим жим софт мн.петельная</vt:lpstr>
      <vt:lpstr>Люб. жим 1 петельная</vt:lpstr>
      <vt:lpstr>ПРО жим б.э.</vt:lpstr>
      <vt:lpstr>Люб. жим б.э.</vt:lpstr>
      <vt:lpstr>Люб. жим 1.слой</vt:lpstr>
      <vt:lpstr>ПРО Военный жим</vt:lpstr>
      <vt:lpstr>Люб. Военный жим</vt:lpstr>
      <vt:lpstr>ПРО ПЛ. мн.петельная софт</vt:lpstr>
      <vt:lpstr>Люб. ПЛ. мн.петельная софт</vt:lpstr>
      <vt:lpstr>ПРО ПЛ. б.э.</vt:lpstr>
      <vt:lpstr>Люб. ПЛ. б.э.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DenisOlga</cp:lastModifiedBy>
  <cp:lastPrinted>2015-07-16T19:10:53Z</cp:lastPrinted>
  <dcterms:created xsi:type="dcterms:W3CDTF">2002-06-16T13:36:44Z</dcterms:created>
  <dcterms:modified xsi:type="dcterms:W3CDTF">2019-12-09T10:32:36Z</dcterms:modified>
</cp:coreProperties>
</file>